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2.10.4\農業振興課\苗木共有\Ｒ４／2022\2022○3-1掘取運搬委託\掘取運搬準備契約(3入札前)\地区別入札用内訳書（入札参加者にデータを渡す）\"/>
    </mc:Choice>
  </mc:AlternateContent>
  <bookViews>
    <workbookView xWindow="0" yWindow="0" windowWidth="23040" windowHeight="9096" tabRatio="876"/>
  </bookViews>
  <sheets>
    <sheet name="北多摩西部" sheetId="17" r:id="rId1"/>
  </sheets>
  <definedNames>
    <definedName name="_xlnm.Print_Area" localSheetId="0">北多摩西部!$A$1:$P$79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7" l="1"/>
  <c r="J74" i="17" s="1"/>
  <c r="H66" i="17"/>
  <c r="I65" i="17"/>
  <c r="I64" i="17"/>
  <c r="I63" i="17"/>
  <c r="I62" i="17"/>
  <c r="I61" i="17"/>
  <c r="I60" i="17"/>
  <c r="I59" i="17"/>
  <c r="I66" i="17" s="1"/>
  <c r="J73" i="17" s="1"/>
  <c r="N54" i="17"/>
  <c r="J72" i="17" s="1"/>
  <c r="M54" i="17"/>
  <c r="N53" i="17"/>
  <c r="L53" i="17"/>
  <c r="K53" i="17"/>
  <c r="J53" i="17"/>
  <c r="I53" i="17"/>
  <c r="G53" i="17"/>
  <c r="F53" i="17"/>
  <c r="E53" i="17"/>
  <c r="N52" i="17"/>
  <c r="L52" i="17"/>
  <c r="K52" i="17"/>
  <c r="J52" i="17"/>
  <c r="I52" i="17"/>
  <c r="G52" i="17"/>
  <c r="F52" i="17"/>
  <c r="E52" i="17"/>
  <c r="N51" i="17"/>
  <c r="L51" i="17"/>
  <c r="K51" i="17"/>
  <c r="J51" i="17"/>
  <c r="I51" i="17"/>
  <c r="G51" i="17"/>
  <c r="F51" i="17"/>
  <c r="E51" i="17"/>
  <c r="N50" i="17"/>
  <c r="L50" i="17"/>
  <c r="K50" i="17"/>
  <c r="J50" i="17"/>
  <c r="I50" i="17"/>
  <c r="G50" i="17"/>
  <c r="F50" i="17"/>
  <c r="E50" i="17"/>
  <c r="N49" i="17"/>
  <c r="L49" i="17"/>
  <c r="K49" i="17"/>
  <c r="J49" i="17"/>
  <c r="I49" i="17"/>
  <c r="G49" i="17"/>
  <c r="F49" i="17"/>
  <c r="E49" i="17"/>
  <c r="N48" i="17"/>
  <c r="L48" i="17"/>
  <c r="K48" i="17"/>
  <c r="J48" i="17"/>
  <c r="I48" i="17"/>
  <c r="G48" i="17"/>
  <c r="F48" i="17"/>
  <c r="E48" i="17"/>
  <c r="N47" i="17"/>
  <c r="L47" i="17"/>
  <c r="K47" i="17"/>
  <c r="J47" i="17"/>
  <c r="I47" i="17"/>
  <c r="G47" i="17"/>
  <c r="F47" i="17"/>
  <c r="E47" i="17"/>
  <c r="N46" i="17"/>
  <c r="L46" i="17"/>
  <c r="K46" i="17"/>
  <c r="J46" i="17"/>
  <c r="I46" i="17"/>
  <c r="G46" i="17"/>
  <c r="F46" i="17"/>
  <c r="E46" i="17"/>
  <c r="N45" i="17"/>
  <c r="L45" i="17"/>
  <c r="K45" i="17"/>
  <c r="J45" i="17"/>
  <c r="I45" i="17"/>
  <c r="G45" i="17"/>
  <c r="F45" i="17"/>
  <c r="E45" i="17"/>
  <c r="N44" i="17"/>
  <c r="L44" i="17"/>
  <c r="K44" i="17"/>
  <c r="J44" i="17"/>
  <c r="I44" i="17"/>
  <c r="G44" i="17"/>
  <c r="F44" i="17"/>
  <c r="E44" i="17"/>
  <c r="N43" i="17"/>
  <c r="L43" i="17"/>
  <c r="K43" i="17"/>
  <c r="J43" i="17"/>
  <c r="I43" i="17"/>
  <c r="G43" i="17"/>
  <c r="F43" i="17"/>
  <c r="E43" i="17"/>
  <c r="N42" i="17"/>
  <c r="L42" i="17"/>
  <c r="K42" i="17"/>
  <c r="J42" i="17"/>
  <c r="I42" i="17"/>
  <c r="G42" i="17"/>
  <c r="F42" i="17"/>
  <c r="E42" i="17"/>
  <c r="N41" i="17"/>
  <c r="L41" i="17"/>
  <c r="K41" i="17"/>
  <c r="J41" i="17"/>
  <c r="I41" i="17"/>
  <c r="G41" i="17"/>
  <c r="F41" i="17"/>
  <c r="E41" i="17"/>
  <c r="N40" i="17"/>
  <c r="L40" i="17"/>
  <c r="K40" i="17"/>
  <c r="J40" i="17"/>
  <c r="I40" i="17"/>
  <c r="G40" i="17"/>
  <c r="F40" i="17"/>
  <c r="E40" i="17"/>
  <c r="N39" i="17"/>
  <c r="L39" i="17"/>
  <c r="K39" i="17"/>
  <c r="J39" i="17"/>
  <c r="I39" i="17"/>
  <c r="G39" i="17"/>
  <c r="F39" i="17"/>
  <c r="E39" i="17"/>
  <c r="H35" i="17"/>
  <c r="I34" i="17"/>
  <c r="I32" i="17"/>
  <c r="I30" i="17"/>
  <c r="I28" i="17"/>
  <c r="I26" i="17"/>
  <c r="I24" i="17"/>
  <c r="I22" i="17"/>
  <c r="I21" i="17"/>
  <c r="I20" i="17"/>
  <c r="I19" i="17"/>
  <c r="I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35" i="17" s="1"/>
  <c r="J71" i="17" s="1"/>
  <c r="J76" i="17" l="1"/>
  <c r="J77" i="17" l="1"/>
  <c r="J78" i="17" s="1"/>
</calcChain>
</file>

<file path=xl/sharedStrings.xml><?xml version="1.0" encoding="utf-8"?>
<sst xmlns="http://schemas.openxmlformats.org/spreadsheetml/2006/main" count="154" uniqueCount="80">
  <si>
    <t>作業･樹種区分</t>
    <rPh sb="0" eb="2">
      <t>サギョウ</t>
    </rPh>
    <rPh sb="3" eb="5">
      <t>ジュシュ</t>
    </rPh>
    <rPh sb="5" eb="7">
      <t>クブン</t>
    </rPh>
    <phoneticPr fontId="3"/>
  </si>
  <si>
    <t>根巻</t>
    <rPh sb="0" eb="1">
      <t>ネ</t>
    </rPh>
    <rPh sb="1" eb="2">
      <t>マキ</t>
    </rPh>
    <phoneticPr fontId="3"/>
  </si>
  <si>
    <t>樹種区分一覧</t>
    <rPh sb="0" eb="2">
      <t>ジュシュ</t>
    </rPh>
    <rPh sb="2" eb="4">
      <t>クブン</t>
    </rPh>
    <rPh sb="4" eb="6">
      <t>イチラン</t>
    </rPh>
    <phoneticPr fontId="3"/>
  </si>
  <si>
    <t>掘　　　　取</t>
    <rPh sb="0" eb="6">
      <t>ホリトリ</t>
    </rPh>
    <phoneticPr fontId="3"/>
  </si>
  <si>
    <t>Ⅰ類</t>
    <rPh sb="1" eb="2">
      <t>ルイ</t>
    </rPh>
    <phoneticPr fontId="3"/>
  </si>
  <si>
    <t>無</t>
    <rPh sb="0" eb="1">
      <t>ム</t>
    </rPh>
    <phoneticPr fontId="3"/>
  </si>
  <si>
    <t>有</t>
    <rPh sb="0" eb="1">
      <t>アリ</t>
    </rPh>
    <phoneticPr fontId="3"/>
  </si>
  <si>
    <t>常緑低木</t>
    <rPh sb="0" eb="2">
      <t>ジョウリョク</t>
    </rPh>
    <rPh sb="2" eb="4">
      <t>テイボク</t>
    </rPh>
    <phoneticPr fontId="3"/>
  </si>
  <si>
    <t>50～79</t>
    <phoneticPr fontId="3"/>
  </si>
  <si>
    <t>Ⅱ類</t>
    <rPh sb="1" eb="2">
      <t>ルイ</t>
    </rPh>
    <phoneticPr fontId="3"/>
  </si>
  <si>
    <t>Ｈ30～49</t>
    <phoneticPr fontId="3"/>
  </si>
  <si>
    <t>30～49</t>
    <phoneticPr fontId="3"/>
  </si>
  <si>
    <t>落葉低木</t>
    <rPh sb="0" eb="2">
      <t>ラクヨウ</t>
    </rPh>
    <rPh sb="2" eb="4">
      <t>テイボク</t>
    </rPh>
    <phoneticPr fontId="3"/>
  </si>
  <si>
    <t>100～149</t>
    <phoneticPr fontId="3"/>
  </si>
  <si>
    <t>200～249</t>
    <phoneticPr fontId="3"/>
  </si>
  <si>
    <t>Ⅲ類</t>
    <rPh sb="1" eb="2">
      <t>ルイ</t>
    </rPh>
    <phoneticPr fontId="3"/>
  </si>
  <si>
    <t>常緑高木</t>
    <rPh sb="0" eb="2">
      <t>ジョウリョク</t>
    </rPh>
    <rPh sb="2" eb="4">
      <t>コウボク</t>
    </rPh>
    <phoneticPr fontId="3"/>
  </si>
  <si>
    <t>9～11</t>
    <phoneticPr fontId="3"/>
  </si>
  <si>
    <t>落葉高木</t>
    <rPh sb="0" eb="2">
      <t>ラクヨウ</t>
    </rPh>
    <rPh sb="2" eb="4">
      <t>コウボク</t>
    </rPh>
    <phoneticPr fontId="3"/>
  </si>
  <si>
    <t>合　計</t>
    <rPh sb="0" eb="1">
      <t>ゴウ</t>
    </rPh>
    <rPh sb="2" eb="3">
      <t>ケイ</t>
    </rPh>
    <phoneticPr fontId="3"/>
  </si>
  <si>
    <t>運　搬</t>
    <rPh sb="0" eb="1">
      <t>ウン</t>
    </rPh>
    <rPh sb="2" eb="3">
      <t>ハン</t>
    </rPh>
    <phoneticPr fontId="3"/>
  </si>
  <si>
    <t>6～8</t>
    <phoneticPr fontId="3"/>
  </si>
  <si>
    <t>15～17</t>
    <phoneticPr fontId="3"/>
  </si>
  <si>
    <t>18～19</t>
    <phoneticPr fontId="3"/>
  </si>
  <si>
    <t>作業内容・規格</t>
    <rPh sb="0" eb="2">
      <t>サギョウ</t>
    </rPh>
    <rPh sb="2" eb="4">
      <t>ナイヨウ</t>
    </rPh>
    <rPh sb="5" eb="7">
      <t>キカク</t>
    </rPh>
    <phoneticPr fontId="3"/>
  </si>
  <si>
    <t>剪定</t>
    <rPh sb="0" eb="2">
      <t>センテイ</t>
    </rPh>
    <phoneticPr fontId="3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</si>
  <si>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3"/>
  </si>
  <si>
    <t>Ｈ 　～ 149</t>
    <phoneticPr fontId="3"/>
  </si>
  <si>
    <t>150～199</t>
    <phoneticPr fontId="3"/>
  </si>
  <si>
    <t>250～299</t>
    <phoneticPr fontId="3"/>
  </si>
  <si>
    <t>摘葉</t>
    <rPh sb="0" eb="1">
      <t>ツ</t>
    </rPh>
    <rPh sb="1" eb="2">
      <t>ハ</t>
    </rPh>
    <phoneticPr fontId="3"/>
  </si>
  <si>
    <t>中木
高木</t>
    <rPh sb="0" eb="1">
      <t>チュウ</t>
    </rPh>
    <rPh sb="1" eb="2">
      <t>ボク</t>
    </rPh>
    <rPh sb="3" eb="5">
      <t>コウボク</t>
    </rPh>
    <phoneticPr fontId="3"/>
  </si>
  <si>
    <t>※３</t>
    <phoneticPr fontId="3"/>
  </si>
  <si>
    <t>Ｈ 30～49</t>
    <phoneticPr fontId="3"/>
  </si>
  <si>
    <t>80～99</t>
    <phoneticPr fontId="3"/>
  </si>
  <si>
    <t>Ｃ 3～5</t>
    <phoneticPr fontId="3"/>
  </si>
  <si>
    <t xml:space="preserve"> 3～5</t>
    <phoneticPr fontId="3"/>
  </si>
  <si>
    <t>12～14</t>
    <phoneticPr fontId="3"/>
  </si>
  <si>
    <t>※1</t>
    <phoneticPr fontId="3"/>
  </si>
  <si>
    <t>※２</t>
    <phoneticPr fontId="3"/>
  </si>
  <si>
    <t>常緑中木</t>
    <rPh sb="0" eb="2">
      <t>ジョウリョク</t>
    </rPh>
    <rPh sb="2" eb="3">
      <t>チュウ</t>
    </rPh>
    <rPh sb="3" eb="4">
      <t>キ</t>
    </rPh>
    <phoneticPr fontId="3"/>
  </si>
  <si>
    <t>落葉中木</t>
    <rPh sb="0" eb="2">
      <t>ラクヨウ</t>
    </rPh>
    <rPh sb="2" eb="3">
      <t>チュウ</t>
    </rPh>
    <rPh sb="3" eb="4">
      <t>キ</t>
    </rPh>
    <phoneticPr fontId="3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</si>
  <si>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3"/>
  </si>
  <si>
    <t>金額 （円）
（消費税別）</t>
    <rPh sb="0" eb="2">
      <t>キンガク</t>
    </rPh>
    <rPh sb="4" eb="5">
      <t>エン</t>
    </rPh>
    <phoneticPr fontId="3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</si>
  <si>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3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</si>
  <si>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3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</si>
  <si>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3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</si>
  <si>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3"/>
  </si>
  <si>
    <t>10km</t>
    <phoneticPr fontId="2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</si>
  <si>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3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</si>
  <si>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3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</si>
  <si>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3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</si>
  <si>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3"/>
  </si>
  <si>
    <t>想定数量(本数）</t>
    <rPh sb="0" eb="2">
      <t>ソウテイ</t>
    </rPh>
    <rPh sb="2" eb="4">
      <t>スウリョウ</t>
    </rPh>
    <rPh sb="5" eb="7">
      <t>ホンスウ</t>
    </rPh>
    <phoneticPr fontId="3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</si>
  <si>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3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</si>
  <si>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4"/>
  </si>
  <si>
    <t>75日分を想定</t>
    <rPh sb="2" eb="4">
      <t>ニチブン</t>
    </rPh>
    <rPh sb="5" eb="7">
      <t>ソウテイ</t>
    </rPh>
    <phoneticPr fontId="2"/>
  </si>
  <si>
    <t>運搬基本費</t>
    <phoneticPr fontId="2"/>
  </si>
  <si>
    <t>金額 （円）
（消費税別）</t>
    <phoneticPr fontId="2"/>
  </si>
  <si>
    <t>単価(円)
（消費税別）</t>
    <phoneticPr fontId="2"/>
  </si>
  <si>
    <t>想定日数</t>
    <rPh sb="0" eb="2">
      <t>ソウテイ</t>
    </rPh>
    <rPh sb="2" eb="4">
      <t>ニッスウ</t>
    </rPh>
    <phoneticPr fontId="2"/>
  </si>
  <si>
    <t>※４</t>
  </si>
  <si>
    <t>運搬基本費（円)　　　　　　 ※４</t>
    <rPh sb="0" eb="2">
      <t>ウンパン</t>
    </rPh>
    <rPh sb="2" eb="4">
      <t>キホン</t>
    </rPh>
    <rPh sb="4" eb="5">
      <t>ヒ</t>
    </rPh>
    <phoneticPr fontId="3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</si>
  <si>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3"/>
  </si>
  <si>
    <t>　（さつき、つつじ（おおむら、ひらど、くるめ））</t>
    <phoneticPr fontId="2"/>
  </si>
  <si>
    <t>　（シャクナゲ、アベリア、アベリア(エドワード・ゴーチャ)）</t>
    <phoneticPr fontId="2"/>
  </si>
  <si>
    <t>　（シラカシ、マテバシイ）</t>
    <phoneticPr fontId="3"/>
  </si>
  <si>
    <t>　</t>
    <phoneticPr fontId="2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</si>
  <si>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3"/>
  </si>
  <si>
    <t>　（ソヨゴ（ハラシマ）、常緑ヤマボウシ）</t>
    <rPh sb="12" eb="14">
      <t>ジョウリョク</t>
    </rPh>
    <phoneticPr fontId="2"/>
  </si>
  <si>
    <t>落葉高木</t>
    <rPh sb="0" eb="2">
      <t>ラクヨウ</t>
    </rPh>
    <rPh sb="2" eb="4">
      <t>コウボク</t>
    </rPh>
    <phoneticPr fontId="2"/>
  </si>
  <si>
    <r>
      <t>海上輸送費（想定額）：100,000円×0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4"/>
  </si>
  <si>
    <t>6　北多摩西部</t>
    <rPh sb="2" eb="5">
      <t>キタタマ</t>
    </rPh>
    <rPh sb="5" eb="7">
      <t>セイブ</t>
    </rPh>
    <phoneticPr fontId="2"/>
  </si>
  <si>
    <t>　（サクラ）</t>
    <phoneticPr fontId="2"/>
  </si>
  <si>
    <t>250～299</t>
  </si>
  <si>
    <t>無</t>
  </si>
  <si>
    <t>有</t>
  </si>
  <si>
    <t>200～249</t>
  </si>
  <si>
    <t>令和４年度　苗木の掘取運搬委託　　（複数単価契約）　　想定数量及び金額内訳</t>
    <rPh sb="0" eb="2">
      <t>レイワ</t>
    </rPh>
    <rPh sb="27" eb="29">
      <t>ソウテイ</t>
    </rPh>
    <rPh sb="29" eb="31">
      <t>スウリョウ</t>
    </rPh>
    <rPh sb="35" eb="37">
      <t>ウチワケ</t>
    </rPh>
    <phoneticPr fontId="3"/>
  </si>
  <si>
    <t>　（イロハモミジ、ハナミズキ）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</si>
</sst>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;[Red]\-#,##0\ "/>
    <numFmt numFmtId="178" formatCode="#,##0_ 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6" fillId="0" borderId="0" xfId="1" applyFont="1" applyProtection="1">
      <protection locked="0"/>
    </xf>
    <xf numFmtId="38" fontId="6" fillId="0" borderId="0" xfId="2" applyFont="1" applyProtection="1">
      <protection locked="0"/>
    </xf>
    <xf numFmtId="177" fontId="8" fillId="0" borderId="55" xfId="2" applyNumberFormat="1" applyFont="1" applyFill="1" applyBorder="1" applyAlignment="1" applyProtection="1">
      <alignment vertical="center" shrinkToFit="1"/>
      <protection hidden="1"/>
    </xf>
    <xf numFmtId="177" fontId="8" fillId="2" borderId="15" xfId="2" applyNumberFormat="1" applyFont="1" applyFill="1" applyBorder="1" applyAlignment="1" applyProtection="1">
      <alignment vertical="center" shrinkToFit="1"/>
      <protection locked="0"/>
    </xf>
    <xf numFmtId="177" fontId="8" fillId="0" borderId="15" xfId="2" applyNumberFormat="1" applyFont="1" applyFill="1" applyBorder="1" applyAlignment="1" applyProtection="1">
      <alignment vertical="center" shrinkToFit="1"/>
      <protection hidden="1"/>
    </xf>
    <xf numFmtId="177" fontId="8" fillId="0" borderId="57" xfId="2" applyNumberFormat="1" applyFont="1" applyFill="1" applyBorder="1" applyAlignment="1" applyProtection="1">
      <alignment vertical="center" shrinkToFit="1"/>
      <protection hidden="1"/>
    </xf>
    <xf numFmtId="177" fontId="8" fillId="2" borderId="21" xfId="2" applyNumberFormat="1" applyFont="1" applyFill="1" applyBorder="1" applyAlignment="1" applyProtection="1">
      <alignment vertical="center" shrinkToFit="1"/>
      <protection locked="0"/>
    </xf>
    <xf numFmtId="177" fontId="8" fillId="0" borderId="21" xfId="2" applyNumberFormat="1" applyFont="1" applyFill="1" applyBorder="1" applyAlignment="1" applyProtection="1">
      <alignment vertical="center" shrinkToFit="1"/>
      <protection hidden="1"/>
    </xf>
    <xf numFmtId="0" fontId="6" fillId="0" borderId="0" xfId="1" applyFont="1" applyProtection="1">
      <protection hidden="1"/>
    </xf>
    <xf numFmtId="38" fontId="6" fillId="0" borderId="0" xfId="2" applyFont="1" applyProtection="1">
      <protection hidden="1"/>
    </xf>
    <xf numFmtId="177" fontId="8" fillId="0" borderId="43" xfId="2" applyNumberFormat="1" applyFont="1" applyFill="1" applyBorder="1" applyAlignment="1" applyProtection="1">
      <alignment vertical="center"/>
      <protection hidden="1"/>
    </xf>
    <xf numFmtId="0" fontId="8" fillId="0" borderId="0" xfId="1" applyFont="1" applyAlignment="1" applyProtection="1">
      <alignment vertical="center"/>
      <protection hidden="1"/>
    </xf>
    <xf numFmtId="0" fontId="6" fillId="0" borderId="0" xfId="1" applyFont="1" applyFill="1" applyBorder="1" applyAlignment="1" applyProtection="1">
      <alignment horizontal="center" vertical="center" textRotation="255"/>
      <protection hidden="1"/>
    </xf>
    <xf numFmtId="0" fontId="6" fillId="0" borderId="0" xfId="1" applyFont="1" applyFill="1" applyBorder="1" applyAlignment="1" applyProtection="1">
      <alignment horizontal="center" vertical="center"/>
      <protection hidden="1"/>
    </xf>
    <xf numFmtId="38" fontId="6" fillId="0" borderId="0" xfId="2" applyFont="1" applyFill="1" applyBorder="1" applyAlignment="1" applyProtection="1">
      <alignment vertical="center"/>
      <protection hidden="1"/>
    </xf>
    <xf numFmtId="38" fontId="6" fillId="0" borderId="0" xfId="2" applyFont="1" applyFill="1" applyBorder="1" applyAlignment="1" applyProtection="1">
      <alignment horizontal="right" vertical="center"/>
      <protection hidden="1"/>
    </xf>
    <xf numFmtId="0" fontId="6" fillId="0" borderId="0" xfId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0" borderId="0" xfId="1" applyFont="1" applyAlignment="1" applyProtection="1">
      <alignment horizontal="left" vertical="top"/>
      <protection hidden="1"/>
    </xf>
    <xf numFmtId="38" fontId="6" fillId="0" borderId="50" xfId="2" applyFont="1" applyBorder="1" applyAlignment="1" applyProtection="1">
      <alignment horizontal="center" vertical="center"/>
      <protection hidden="1"/>
    </xf>
    <xf numFmtId="38" fontId="6" fillId="0" borderId="51" xfId="2" applyFont="1" applyBorder="1" applyAlignment="1" applyProtection="1">
      <alignment horizontal="center" vertical="center"/>
      <protection hidden="1"/>
    </xf>
    <xf numFmtId="38" fontId="6" fillId="0" borderId="52" xfId="2" applyFont="1" applyBorder="1" applyAlignment="1" applyProtection="1">
      <alignment horizontal="center" vertical="center"/>
      <protection hidden="1"/>
    </xf>
    <xf numFmtId="38" fontId="6" fillId="0" borderId="10" xfId="2" applyFont="1" applyFill="1" applyBorder="1" applyAlignment="1" applyProtection="1">
      <alignment horizontal="center" vertical="center"/>
      <protection hidden="1"/>
    </xf>
    <xf numFmtId="38" fontId="6" fillId="0" borderId="53" xfId="2" applyFont="1" applyBorder="1" applyAlignment="1" applyProtection="1">
      <alignment horizontal="center" vertical="center"/>
      <protection hidden="1"/>
    </xf>
    <xf numFmtId="0" fontId="6" fillId="0" borderId="43" xfId="1" applyFont="1" applyFill="1" applyBorder="1" applyAlignment="1" applyProtection="1">
      <alignment vertical="center"/>
      <protection hidden="1"/>
    </xf>
    <xf numFmtId="0" fontId="6" fillId="0" borderId="41" xfId="1" applyFont="1" applyFill="1" applyBorder="1" applyAlignment="1" applyProtection="1">
      <alignment vertical="center"/>
      <protection hidden="1"/>
    </xf>
    <xf numFmtId="38" fontId="6" fillId="0" borderId="41" xfId="2" applyFont="1" applyFill="1" applyBorder="1" applyAlignment="1" applyProtection="1">
      <alignment vertical="center"/>
      <protection hidden="1"/>
    </xf>
    <xf numFmtId="38" fontId="6" fillId="0" borderId="42" xfId="2" applyFont="1" applyFill="1" applyBorder="1" applyAlignment="1" applyProtection="1">
      <alignment vertical="center"/>
      <protection hidden="1"/>
    </xf>
    <xf numFmtId="38" fontId="8" fillId="0" borderId="44" xfId="2" applyFont="1" applyFill="1" applyBorder="1" applyAlignment="1" applyProtection="1">
      <alignment vertical="center"/>
      <protection hidden="1"/>
    </xf>
    <xf numFmtId="178" fontId="8" fillId="3" borderId="45" xfId="1" applyNumberFormat="1" applyFont="1" applyFill="1" applyBorder="1" applyAlignment="1" applyProtection="1">
      <alignment vertical="center"/>
      <protection hidden="1"/>
    </xf>
    <xf numFmtId="38" fontId="8" fillId="0" borderId="0" xfId="2" applyFont="1" applyAlignment="1" applyProtection="1">
      <alignment vertical="center"/>
      <protection hidden="1"/>
    </xf>
    <xf numFmtId="0" fontId="6" fillId="0" borderId="2" xfId="1" applyFont="1" applyFill="1" applyBorder="1" applyAlignment="1" applyProtection="1">
      <alignment vertical="top"/>
      <protection hidden="1"/>
    </xf>
    <xf numFmtId="0" fontId="6" fillId="0" borderId="0" xfId="1" applyFont="1" applyFill="1" applyBorder="1" applyAlignment="1" applyProtection="1">
      <alignment vertical="top"/>
      <protection hidden="1"/>
    </xf>
    <xf numFmtId="0" fontId="6" fillId="0" borderId="0" xfId="1" applyFont="1" applyFill="1" applyBorder="1" applyAlignment="1" applyProtection="1">
      <alignment vertical="top" wrapText="1"/>
      <protection hidden="1"/>
    </xf>
    <xf numFmtId="0" fontId="6" fillId="0" borderId="42" xfId="1" applyFont="1" applyBorder="1" applyProtection="1">
      <protection hidden="1"/>
    </xf>
    <xf numFmtId="177" fontId="8" fillId="0" borderId="44" xfId="2" applyNumberFormat="1" applyFont="1" applyFill="1" applyBorder="1" applyAlignment="1" applyProtection="1">
      <alignment vertical="center"/>
      <protection hidden="1"/>
    </xf>
    <xf numFmtId="38" fontId="8" fillId="0" borderId="0" xfId="2" applyFont="1" applyBorder="1" applyAlignment="1" applyProtection="1">
      <alignment vertical="center"/>
      <protection hidden="1"/>
    </xf>
    <xf numFmtId="38" fontId="6" fillId="0" borderId="0" xfId="2" applyFont="1" applyAlignment="1" applyProtection="1">
      <alignment vertical="center"/>
      <protection hidden="1"/>
    </xf>
    <xf numFmtId="38" fontId="6" fillId="0" borderId="0" xfId="2" applyFont="1" applyAlignment="1" applyProtection="1">
      <alignment horizontal="right" vertical="center"/>
      <protection hidden="1"/>
    </xf>
    <xf numFmtId="38" fontId="6" fillId="0" borderId="0" xfId="2" applyFont="1" applyAlignment="1" applyProtection="1">
      <alignment vertical="top"/>
      <protection hidden="1"/>
    </xf>
    <xf numFmtId="38" fontId="6" fillId="0" borderId="0" xfId="2" applyFont="1" applyBorder="1" applyAlignment="1" applyProtection="1">
      <alignment vertical="center"/>
      <protection hidden="1"/>
    </xf>
    <xf numFmtId="38" fontId="6" fillId="0" borderId="91" xfId="2" applyFont="1" applyBorder="1" applyAlignment="1" applyProtection="1">
      <alignment vertical="center"/>
      <protection hidden="1"/>
    </xf>
    <xf numFmtId="38" fontId="10" fillId="0" borderId="0" xfId="2" applyFont="1" applyAlignment="1" applyProtection="1">
      <alignment vertical="center"/>
      <protection hidden="1"/>
    </xf>
    <xf numFmtId="38" fontId="9" fillId="0" borderId="0" xfId="2" applyFont="1" applyAlignment="1" applyProtection="1">
      <alignment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6" xfId="1" applyFont="1" applyBorder="1" applyAlignment="1" applyProtection="1">
      <alignment horizontal="center" vertical="center"/>
      <protection hidden="1"/>
    </xf>
    <xf numFmtId="0" fontId="6" fillId="0" borderId="21" xfId="1" applyFont="1" applyBorder="1" applyAlignment="1" applyProtection="1">
      <alignment horizontal="center" vertical="center"/>
      <protection hidden="1"/>
    </xf>
    <xf numFmtId="0" fontId="6" fillId="0" borderId="22" xfId="1" applyFont="1" applyBorder="1" applyAlignment="1" applyProtection="1">
      <alignment horizontal="center" vertical="center"/>
      <protection hidden="1"/>
    </xf>
    <xf numFmtId="0" fontId="6" fillId="0" borderId="28" xfId="1" applyFont="1" applyBorder="1" applyAlignment="1" applyProtection="1">
      <alignment horizontal="center" vertical="center"/>
      <protection hidden="1"/>
    </xf>
    <xf numFmtId="0" fontId="6" fillId="0" borderId="29" xfId="1" applyFont="1" applyBorder="1" applyAlignment="1" applyProtection="1">
      <alignment horizontal="center" vertical="center"/>
      <protection hidden="1"/>
    </xf>
    <xf numFmtId="0" fontId="6" fillId="0" borderId="31" xfId="1" applyFont="1" applyBorder="1" applyAlignment="1" applyProtection="1">
      <alignment horizontal="center" vertical="center"/>
      <protection hidden="1"/>
    </xf>
    <xf numFmtId="0" fontId="6" fillId="0" borderId="21" xfId="1" applyFont="1" applyBorder="1" applyAlignment="1" applyProtection="1">
      <alignment vertical="center"/>
      <protection hidden="1"/>
    </xf>
    <xf numFmtId="0" fontId="6" fillId="0" borderId="32" xfId="1" applyFont="1" applyBorder="1" applyAlignment="1" applyProtection="1">
      <alignment horizontal="center" vertical="center"/>
      <protection hidden="1"/>
    </xf>
    <xf numFmtId="0" fontId="6" fillId="0" borderId="33" xfId="1" applyFont="1" applyBorder="1" applyAlignment="1" applyProtection="1">
      <alignment horizontal="center" vertical="center"/>
      <protection hidden="1"/>
    </xf>
    <xf numFmtId="0" fontId="6" fillId="0" borderId="34" xfId="1" applyFont="1" applyBorder="1" applyAlignment="1" applyProtection="1">
      <alignment horizontal="center" vertical="center"/>
      <protection hidden="1"/>
    </xf>
    <xf numFmtId="0" fontId="6" fillId="0" borderId="36" xfId="1" applyFont="1" applyBorder="1" applyAlignment="1" applyProtection="1">
      <alignment horizontal="center" vertical="center"/>
      <protection hidden="1"/>
    </xf>
    <xf numFmtId="0" fontId="6" fillId="0" borderId="37" xfId="1" applyFont="1" applyBorder="1" applyAlignment="1" applyProtection="1">
      <alignment horizontal="center" vertical="center"/>
      <protection hidden="1"/>
    </xf>
    <xf numFmtId="177" fontId="6" fillId="0" borderId="16" xfId="2" applyNumberFormat="1" applyFont="1" applyFill="1" applyBorder="1" applyAlignment="1" applyProtection="1">
      <alignment vertical="center"/>
      <protection hidden="1"/>
    </xf>
    <xf numFmtId="0" fontId="8" fillId="0" borderId="20" xfId="1" applyFont="1" applyBorder="1" applyAlignment="1" applyProtection="1">
      <alignment horizontal="center" vertical="center"/>
      <protection hidden="1"/>
    </xf>
    <xf numFmtId="0" fontId="6" fillId="0" borderId="26" xfId="1" applyFont="1" applyBorder="1" applyAlignment="1" applyProtection="1">
      <alignment horizontal="left" vertical="center"/>
      <protection hidden="1"/>
    </xf>
    <xf numFmtId="0" fontId="6" fillId="0" borderId="27" xfId="1" applyFont="1" applyBorder="1" applyAlignment="1" applyProtection="1">
      <alignment vertical="center"/>
      <protection hidden="1"/>
    </xf>
    <xf numFmtId="177" fontId="6" fillId="0" borderId="22" xfId="2" applyNumberFormat="1" applyFont="1" applyFill="1" applyBorder="1" applyAlignment="1" applyProtection="1">
      <alignment vertical="center"/>
      <protection hidden="1"/>
    </xf>
    <xf numFmtId="0" fontId="6" fillId="0" borderId="20" xfId="1" applyFont="1" applyBorder="1" applyAlignment="1" applyProtection="1">
      <alignment vertical="center"/>
      <protection hidden="1"/>
    </xf>
    <xf numFmtId="177" fontId="6" fillId="0" borderId="29" xfId="2" applyNumberFormat="1" applyFont="1" applyFill="1" applyBorder="1" applyAlignment="1" applyProtection="1">
      <alignment vertical="center"/>
      <protection hidden="1"/>
    </xf>
    <xf numFmtId="0" fontId="6" fillId="0" borderId="7" xfId="1" applyFont="1" applyBorder="1" applyAlignment="1" applyProtection="1">
      <alignment vertical="center"/>
      <protection hidden="1"/>
    </xf>
    <xf numFmtId="0" fontId="6" fillId="0" borderId="11" xfId="1" applyFont="1" applyBorder="1" applyAlignment="1" applyProtection="1">
      <alignment vertical="center"/>
      <protection hidden="1"/>
    </xf>
    <xf numFmtId="0" fontId="6" fillId="0" borderId="13" xfId="1" applyFont="1" applyBorder="1" applyAlignment="1" applyProtection="1">
      <alignment vertical="center"/>
      <protection hidden="1"/>
    </xf>
    <xf numFmtId="0" fontId="6" fillId="0" borderId="26" xfId="1" applyFont="1" applyBorder="1" applyAlignment="1" applyProtection="1">
      <alignment vertical="center"/>
      <protection hidden="1"/>
    </xf>
    <xf numFmtId="38" fontId="6" fillId="0" borderId="27" xfId="2" applyFont="1" applyBorder="1" applyProtection="1">
      <protection hidden="1"/>
    </xf>
    <xf numFmtId="177" fontId="6" fillId="0" borderId="39" xfId="2" applyNumberFormat="1" applyFont="1" applyFill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/>
      <protection hidden="1"/>
    </xf>
    <xf numFmtId="176" fontId="6" fillId="0" borderId="18" xfId="2" applyNumberFormat="1" applyFont="1" applyBorder="1" applyAlignment="1" applyProtection="1">
      <alignment vertical="center"/>
      <protection hidden="1"/>
    </xf>
    <xf numFmtId="176" fontId="6" fillId="0" borderId="56" xfId="1" applyNumberFormat="1" applyFont="1" applyBorder="1" applyAlignment="1" applyProtection="1">
      <alignment vertical="center"/>
      <protection hidden="1"/>
    </xf>
    <xf numFmtId="38" fontId="6" fillId="0" borderId="0" xfId="3" applyFont="1" applyAlignment="1" applyProtection="1">
      <protection hidden="1"/>
    </xf>
    <xf numFmtId="176" fontId="6" fillId="0" borderId="28" xfId="2" applyNumberFormat="1" applyFont="1" applyBorder="1" applyAlignment="1" applyProtection="1">
      <alignment vertical="center"/>
      <protection hidden="1"/>
    </xf>
    <xf numFmtId="176" fontId="6" fillId="0" borderId="58" xfId="1" applyNumberFormat="1" applyFont="1" applyBorder="1" applyAlignment="1" applyProtection="1">
      <alignment vertical="center"/>
      <protection hidden="1"/>
    </xf>
    <xf numFmtId="176" fontId="6" fillId="0" borderId="21" xfId="2" applyNumberFormat="1" applyFont="1" applyBorder="1" applyAlignment="1" applyProtection="1">
      <alignment vertical="center"/>
      <protection hidden="1"/>
    </xf>
    <xf numFmtId="176" fontId="6" fillId="0" borderId="25" xfId="1" applyNumberFormat="1" applyFont="1" applyBorder="1" applyAlignment="1" applyProtection="1">
      <alignment vertical="center"/>
      <protection hidden="1"/>
    </xf>
    <xf numFmtId="176" fontId="6" fillId="0" borderId="56" xfId="1" applyNumberFormat="1" applyFont="1" applyFill="1" applyBorder="1" applyAlignment="1" applyProtection="1">
      <alignment vertical="center"/>
      <protection hidden="1"/>
    </xf>
    <xf numFmtId="176" fontId="6" fillId="0" borderId="25" xfId="1" applyNumberFormat="1" applyFont="1" applyFill="1" applyBorder="1" applyAlignment="1" applyProtection="1">
      <alignment vertical="center"/>
      <protection hidden="1"/>
    </xf>
    <xf numFmtId="176" fontId="6" fillId="0" borderId="62" xfId="1" applyNumberFormat="1" applyFont="1" applyFill="1" applyBorder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31" xfId="1" applyFont="1" applyBorder="1" applyAlignment="1" applyProtection="1">
      <alignment vertical="center"/>
      <protection hidden="1"/>
    </xf>
    <xf numFmtId="0" fontId="6" fillId="0" borderId="64" xfId="1" applyFont="1" applyBorder="1" applyAlignment="1" applyProtection="1">
      <alignment vertical="center"/>
      <protection hidden="1"/>
    </xf>
    <xf numFmtId="0" fontId="6" fillId="0" borderId="22" xfId="1" applyFont="1" applyBorder="1" applyAlignment="1" applyProtection="1">
      <alignment vertical="center"/>
      <protection hidden="1"/>
    </xf>
    <xf numFmtId="0" fontId="6" fillId="0" borderId="23" xfId="1" applyFont="1" applyBorder="1" applyAlignment="1" applyProtection="1">
      <alignment vertical="center"/>
      <protection hidden="1"/>
    </xf>
    <xf numFmtId="0" fontId="6" fillId="0" borderId="29" xfId="1" applyFont="1" applyBorder="1" applyAlignment="1" applyProtection="1">
      <alignment vertical="center"/>
      <protection hidden="1"/>
    </xf>
    <xf numFmtId="0" fontId="6" fillId="0" borderId="30" xfId="1" applyFont="1" applyBorder="1" applyAlignment="1" applyProtection="1">
      <alignment vertical="center"/>
      <protection hidden="1"/>
    </xf>
    <xf numFmtId="0" fontId="6" fillId="0" borderId="16" xfId="1" applyFont="1" applyBorder="1" applyAlignment="1" applyProtection="1">
      <alignment vertical="center"/>
      <protection hidden="1"/>
    </xf>
    <xf numFmtId="0" fontId="6" fillId="0" borderId="17" xfId="1" applyFont="1" applyBorder="1" applyAlignment="1" applyProtection="1">
      <alignment vertical="center"/>
      <protection hidden="1"/>
    </xf>
    <xf numFmtId="0" fontId="6" fillId="0" borderId="68" xfId="1" applyFont="1" applyBorder="1" applyAlignment="1" applyProtection="1">
      <alignment vertical="center"/>
      <protection hidden="1"/>
    </xf>
    <xf numFmtId="0" fontId="6" fillId="0" borderId="69" xfId="1" applyFont="1" applyBorder="1" applyAlignment="1" applyProtection="1">
      <alignment vertical="center"/>
      <protection hidden="1"/>
    </xf>
    <xf numFmtId="177" fontId="6" fillId="0" borderId="64" xfId="2" applyNumberFormat="1" applyFont="1" applyFill="1" applyBorder="1" applyAlignment="1" applyProtection="1">
      <alignment vertical="center"/>
      <protection hidden="1"/>
    </xf>
    <xf numFmtId="177" fontId="6" fillId="0" borderId="23" xfId="2" applyNumberFormat="1" applyFont="1" applyFill="1" applyBorder="1" applyAlignment="1" applyProtection="1">
      <alignment vertical="center"/>
      <protection hidden="1"/>
    </xf>
    <xf numFmtId="177" fontId="6" fillId="0" borderId="30" xfId="2" applyNumberFormat="1" applyFont="1" applyFill="1" applyBorder="1" applyAlignment="1" applyProtection="1">
      <alignment vertical="center"/>
      <protection hidden="1"/>
    </xf>
    <xf numFmtId="177" fontId="6" fillId="0" borderId="69" xfId="2" applyNumberFormat="1" applyFont="1" applyFill="1" applyBorder="1" applyAlignment="1" applyProtection="1">
      <alignment vertical="center"/>
      <protection hidden="1"/>
    </xf>
    <xf numFmtId="38" fontId="8" fillId="0" borderId="38" xfId="2" applyFont="1" applyBorder="1" applyAlignment="1" applyProtection="1">
      <alignment vertical="center"/>
      <protection hidden="1"/>
    </xf>
    <xf numFmtId="0" fontId="6" fillId="0" borderId="26" xfId="1" applyFont="1" applyBorder="1" applyAlignment="1" applyProtection="1">
      <alignment vertical="center" wrapText="1"/>
      <protection hidden="1"/>
    </xf>
    <xf numFmtId="0" fontId="6" fillId="0" borderId="26" xfId="1" applyFont="1" applyBorder="1" applyAlignment="1" applyProtection="1">
      <alignment vertical="center"/>
      <protection locked="0"/>
    </xf>
    <xf numFmtId="0" fontId="6" fillId="0" borderId="27" xfId="1" applyFont="1" applyBorder="1" applyAlignment="1" applyProtection="1">
      <alignment vertical="center"/>
      <protection locked="0"/>
    </xf>
    <xf numFmtId="38" fontId="6" fillId="0" borderId="27" xfId="2" applyFont="1" applyBorder="1" applyProtection="1">
      <protection locked="0"/>
    </xf>
    <xf numFmtId="0" fontId="6" fillId="0" borderId="11" xfId="1" applyFont="1" applyBorder="1" applyAlignment="1" applyProtection="1">
      <alignment vertical="center"/>
      <protection locked="0"/>
    </xf>
    <xf numFmtId="0" fontId="6" fillId="0" borderId="13" xfId="1" applyFont="1" applyBorder="1" applyAlignment="1" applyProtection="1">
      <alignment vertical="center"/>
      <protection locked="0"/>
    </xf>
    <xf numFmtId="176" fontId="6" fillId="0" borderId="98" xfId="1" applyNumberFormat="1" applyFont="1" applyBorder="1" applyAlignment="1" applyProtection="1">
      <alignment vertical="center"/>
      <protection hidden="1"/>
    </xf>
    <xf numFmtId="38" fontId="6" fillId="0" borderId="4" xfId="2" applyFont="1" applyBorder="1" applyAlignment="1" applyProtection="1">
      <alignment horizontal="center" vertical="center" wrapText="1"/>
      <protection hidden="1"/>
    </xf>
    <xf numFmtId="38" fontId="6" fillId="0" borderId="10" xfId="2" applyFont="1" applyBorder="1" applyAlignment="1" applyProtection="1">
      <alignment horizontal="center" vertical="center" wrapText="1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7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9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6" fillId="0" borderId="10" xfId="1" applyFont="1" applyBorder="1" applyAlignment="1" applyProtection="1">
      <alignment horizontal="center" vertical="center"/>
      <protection hidden="1"/>
    </xf>
    <xf numFmtId="38" fontId="6" fillId="0" borderId="5" xfId="2" applyFont="1" applyBorder="1" applyAlignment="1" applyProtection="1">
      <alignment horizontal="center" vertical="center" wrapText="1"/>
      <protection hidden="1"/>
    </xf>
    <xf numFmtId="38" fontId="6" fillId="0" borderId="3" xfId="2" applyFont="1" applyBorder="1" applyAlignment="1" applyProtection="1">
      <alignment horizontal="center" vertical="center" wrapText="1"/>
      <protection hidden="1"/>
    </xf>
    <xf numFmtId="38" fontId="6" fillId="0" borderId="11" xfId="2" applyFont="1" applyBorder="1" applyAlignment="1" applyProtection="1">
      <alignment horizontal="center" vertical="center" wrapText="1"/>
      <protection hidden="1"/>
    </xf>
    <xf numFmtId="38" fontId="6" fillId="0" borderId="9" xfId="2" applyFont="1" applyBorder="1" applyAlignment="1" applyProtection="1">
      <alignment horizontal="center" vertical="center" wrapText="1"/>
      <protection hidden="1"/>
    </xf>
    <xf numFmtId="0" fontId="6" fillId="0" borderId="12" xfId="1" applyFont="1" applyBorder="1" applyAlignment="1" applyProtection="1">
      <alignment horizontal="center" vertical="center" textRotation="255"/>
      <protection hidden="1"/>
    </xf>
    <xf numFmtId="38" fontId="11" fillId="2" borderId="16" xfId="3" applyFont="1" applyFill="1" applyBorder="1" applyAlignment="1" applyProtection="1">
      <alignment vertical="center"/>
      <protection locked="0"/>
    </xf>
    <xf numFmtId="38" fontId="11" fillId="2" borderId="17" xfId="3" applyFont="1" applyFill="1" applyBorder="1" applyAlignment="1" applyProtection="1">
      <alignment vertical="center"/>
      <protection locked="0"/>
    </xf>
    <xf numFmtId="38" fontId="11" fillId="2" borderId="22" xfId="3" applyFont="1" applyFill="1" applyBorder="1" applyAlignment="1" applyProtection="1">
      <alignment vertical="center"/>
      <protection locked="0"/>
    </xf>
    <xf numFmtId="38" fontId="11" fillId="2" borderId="23" xfId="3" applyFont="1" applyFill="1" applyBorder="1" applyAlignment="1" applyProtection="1">
      <alignment vertical="center"/>
      <protection locked="0"/>
    </xf>
    <xf numFmtId="0" fontId="6" fillId="0" borderId="14" xfId="1" applyFont="1" applyBorder="1" applyAlignment="1" applyProtection="1">
      <alignment horizontal="center" vertical="center" textRotation="255"/>
      <protection hidden="1"/>
    </xf>
    <xf numFmtId="0" fontId="6" fillId="0" borderId="35" xfId="1" applyFont="1" applyBorder="1" applyAlignment="1" applyProtection="1">
      <alignment horizontal="center" vertical="center" textRotation="255"/>
      <protection hidden="1"/>
    </xf>
    <xf numFmtId="38" fontId="11" fillId="0" borderId="16" xfId="3" applyFont="1" applyFill="1" applyBorder="1" applyAlignment="1" applyProtection="1">
      <alignment horizontal="center" vertical="center"/>
      <protection hidden="1"/>
    </xf>
    <xf numFmtId="38" fontId="11" fillId="0" borderId="17" xfId="3" applyFont="1" applyFill="1" applyBorder="1" applyAlignment="1" applyProtection="1">
      <alignment horizontal="center" vertical="center"/>
      <protection hidden="1"/>
    </xf>
    <xf numFmtId="38" fontId="11" fillId="0" borderId="22" xfId="3" applyFont="1" applyFill="1" applyBorder="1" applyAlignment="1" applyProtection="1">
      <alignment horizontal="center" vertical="center"/>
      <protection hidden="1"/>
    </xf>
    <xf numFmtId="38" fontId="11" fillId="0" borderId="23" xfId="3" applyFont="1" applyFill="1" applyBorder="1" applyAlignment="1" applyProtection="1">
      <alignment horizontal="center"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177" fontId="6" fillId="0" borderId="29" xfId="2" applyNumberFormat="1" applyFont="1" applyBorder="1" applyAlignment="1" applyProtection="1">
      <alignment vertical="center"/>
      <protection hidden="1"/>
    </xf>
    <xf numFmtId="177" fontId="6" fillId="0" borderId="67" xfId="2" applyNumberFormat="1" applyFont="1" applyBorder="1" applyAlignment="1" applyProtection="1">
      <alignment vertical="center"/>
      <protection hidden="1"/>
    </xf>
    <xf numFmtId="177" fontId="6" fillId="0" borderId="31" xfId="2" applyNumberFormat="1" applyFont="1" applyBorder="1" applyAlignment="1" applyProtection="1">
      <alignment vertical="center"/>
      <protection hidden="1"/>
    </xf>
    <xf numFmtId="177" fontId="6" fillId="0" borderId="65" xfId="2" applyNumberFormat="1" applyFont="1" applyBorder="1" applyAlignment="1" applyProtection="1">
      <alignment vertical="center"/>
      <protection hidden="1"/>
    </xf>
    <xf numFmtId="38" fontId="6" fillId="0" borderId="6" xfId="2" applyFont="1" applyBorder="1" applyAlignment="1" applyProtection="1">
      <alignment horizontal="center" vertical="center" wrapText="1"/>
      <protection hidden="1"/>
    </xf>
    <xf numFmtId="38" fontId="6" fillId="0" borderId="13" xfId="2" applyFont="1" applyBorder="1" applyAlignment="1" applyProtection="1">
      <alignment horizontal="center" vertical="center" wrapText="1"/>
      <protection hidden="1"/>
    </xf>
    <xf numFmtId="177" fontId="6" fillId="0" borderId="16" xfId="2" applyNumberFormat="1" applyFont="1" applyBorder="1" applyAlignment="1" applyProtection="1">
      <alignment vertical="center"/>
      <protection hidden="1"/>
    </xf>
    <xf numFmtId="177" fontId="6" fillId="0" borderId="19" xfId="2" applyNumberFormat="1" applyFont="1" applyBorder="1" applyAlignment="1" applyProtection="1">
      <alignment vertical="center"/>
      <protection hidden="1"/>
    </xf>
    <xf numFmtId="177" fontId="6" fillId="0" borderId="22" xfId="2" applyNumberFormat="1" applyFont="1" applyBorder="1" applyAlignment="1" applyProtection="1">
      <alignment vertical="center"/>
      <protection hidden="1"/>
    </xf>
    <xf numFmtId="177" fontId="6" fillId="0" borderId="66" xfId="2" applyNumberFormat="1" applyFont="1" applyBorder="1" applyAlignment="1" applyProtection="1">
      <alignment vertical="center"/>
      <protection hidden="1"/>
    </xf>
    <xf numFmtId="177" fontId="8" fillId="3" borderId="40" xfId="2" applyNumberFormat="1" applyFont="1" applyFill="1" applyBorder="1" applyAlignment="1" applyProtection="1">
      <alignment vertical="center"/>
      <protection hidden="1"/>
    </xf>
    <xf numFmtId="177" fontId="8" fillId="3" borderId="73" xfId="2" applyNumberFormat="1" applyFont="1" applyFill="1" applyBorder="1" applyAlignment="1" applyProtection="1">
      <alignment vertical="center"/>
      <protection hidden="1"/>
    </xf>
    <xf numFmtId="0" fontId="6" fillId="0" borderId="26" xfId="1" applyFont="1" applyBorder="1" applyAlignment="1" applyProtection="1">
      <alignment vertical="top" wrapText="1"/>
      <protection locked="0"/>
    </xf>
    <xf numFmtId="0" fontId="6" fillId="0" borderId="27" xfId="1" applyFont="1" applyBorder="1" applyAlignment="1" applyProtection="1">
      <alignment vertical="top" wrapText="1"/>
      <protection locked="0"/>
    </xf>
    <xf numFmtId="0" fontId="6" fillId="0" borderId="26" xfId="1" applyFont="1" applyBorder="1" applyAlignment="1" applyProtection="1">
      <alignment horizontal="left" vertical="center" wrapText="1"/>
      <protection hidden="1"/>
    </xf>
    <xf numFmtId="0" fontId="6" fillId="0" borderId="27" xfId="1" applyFont="1" applyBorder="1" applyAlignment="1" applyProtection="1">
      <alignment horizontal="left" vertical="center" wrapText="1"/>
      <protection hidden="1"/>
    </xf>
    <xf numFmtId="38" fontId="11" fillId="2" borderId="29" xfId="3" applyFont="1" applyFill="1" applyBorder="1" applyAlignment="1" applyProtection="1">
      <alignment vertical="center"/>
      <protection locked="0"/>
    </xf>
    <xf numFmtId="38" fontId="11" fillId="2" borderId="30" xfId="3" applyFont="1" applyFill="1" applyBorder="1" applyAlignment="1" applyProtection="1">
      <alignment vertical="center"/>
      <protection locked="0"/>
    </xf>
    <xf numFmtId="0" fontId="6" fillId="0" borderId="26" xfId="1" applyFont="1" applyBorder="1" applyAlignment="1" applyProtection="1">
      <alignment vertical="center" wrapText="1"/>
      <protection locked="0"/>
    </xf>
    <xf numFmtId="0" fontId="6" fillId="0" borderId="27" xfId="1" applyFont="1" applyBorder="1" applyAlignment="1" applyProtection="1">
      <alignment vertical="center" wrapText="1"/>
      <protection locked="0"/>
    </xf>
    <xf numFmtId="0" fontId="6" fillId="0" borderId="18" xfId="1" applyFont="1" applyBorder="1" applyAlignment="1" applyProtection="1">
      <alignment horizontal="center" vertical="center" textRotation="255"/>
      <protection hidden="1"/>
    </xf>
    <xf numFmtId="0" fontId="6" fillId="0" borderId="40" xfId="1" applyFont="1" applyBorder="1" applyAlignment="1" applyProtection="1">
      <alignment vertical="center" wrapText="1"/>
      <protection hidden="1"/>
    </xf>
    <xf numFmtId="0" fontId="6" fillId="0" borderId="41" xfId="1" applyFont="1" applyBorder="1" applyAlignment="1" applyProtection="1">
      <alignment vertical="center" wrapText="1"/>
      <protection hidden="1"/>
    </xf>
    <xf numFmtId="0" fontId="6" fillId="0" borderId="73" xfId="1" applyFont="1" applyBorder="1" applyAlignment="1" applyProtection="1">
      <alignment vertical="center" wrapText="1"/>
      <protection hidden="1"/>
    </xf>
    <xf numFmtId="38" fontId="6" fillId="0" borderId="46" xfId="2" applyFont="1" applyBorder="1" applyAlignment="1" applyProtection="1">
      <alignment horizontal="center" vertical="center"/>
      <protection hidden="1"/>
    </xf>
    <xf numFmtId="38" fontId="6" fillId="0" borderId="47" xfId="2" applyFont="1" applyBorder="1" applyAlignment="1" applyProtection="1">
      <alignment horizontal="center" vertical="center"/>
      <protection hidden="1"/>
    </xf>
    <xf numFmtId="38" fontId="6" fillId="0" borderId="48" xfId="2" applyFont="1" applyBorder="1" applyAlignment="1" applyProtection="1">
      <alignment horizontal="center" vertical="center"/>
      <protection hidden="1"/>
    </xf>
    <xf numFmtId="0" fontId="7" fillId="0" borderId="49" xfId="1" applyFont="1" applyBorder="1" applyAlignment="1" applyProtection="1">
      <alignment horizontal="center" vertical="center" wrapText="1"/>
      <protection hidden="1"/>
    </xf>
    <xf numFmtId="0" fontId="7" fillId="0" borderId="54" xfId="1" applyFont="1" applyBorder="1" applyAlignment="1" applyProtection="1">
      <alignment horizontal="center" vertical="center"/>
      <protection hidden="1"/>
    </xf>
    <xf numFmtId="0" fontId="6" fillId="0" borderId="59" xfId="1" applyFont="1" applyBorder="1" applyAlignment="1" applyProtection="1">
      <alignment horizontal="center" vertical="center" textRotation="255"/>
      <protection hidden="1"/>
    </xf>
    <xf numFmtId="0" fontId="6" fillId="0" borderId="60" xfId="1" applyFont="1" applyBorder="1" applyAlignment="1" applyProtection="1">
      <alignment horizontal="center" vertical="center" textRotation="255"/>
      <protection hidden="1"/>
    </xf>
    <xf numFmtId="38" fontId="7" fillId="0" borderId="4" xfId="2" applyFont="1" applyBorder="1" applyAlignment="1" applyProtection="1">
      <alignment horizontal="center" vertical="center" wrapText="1"/>
      <protection hidden="1"/>
    </xf>
    <xf numFmtId="38" fontId="7" fillId="0" borderId="10" xfId="2" applyFont="1" applyBorder="1" applyAlignment="1" applyProtection="1">
      <alignment horizontal="center" vertical="center" wrapText="1"/>
      <protection hidden="1"/>
    </xf>
    <xf numFmtId="0" fontId="6" fillId="0" borderId="40" xfId="1" applyFont="1" applyFill="1" applyBorder="1" applyAlignment="1" applyProtection="1">
      <alignment horizontal="center" vertical="center"/>
      <protection hidden="1"/>
    </xf>
    <xf numFmtId="0" fontId="6" fillId="0" borderId="41" xfId="1" applyFont="1" applyFill="1" applyBorder="1" applyAlignment="1" applyProtection="1">
      <alignment horizontal="center" vertical="center"/>
      <protection hidden="1"/>
    </xf>
    <xf numFmtId="0" fontId="6" fillId="0" borderId="42" xfId="1" applyFont="1" applyFill="1" applyBorder="1" applyAlignment="1" applyProtection="1">
      <alignment horizontal="center" vertical="center"/>
      <protection hidden="1"/>
    </xf>
    <xf numFmtId="0" fontId="6" fillId="0" borderId="1" xfId="1" applyFont="1" applyFill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 applyProtection="1">
      <alignment horizontal="center" vertical="center"/>
      <protection hidden="1"/>
    </xf>
    <xf numFmtId="0" fontId="6" fillId="0" borderId="3" xfId="1" applyFont="1" applyFill="1" applyBorder="1" applyAlignment="1" applyProtection="1">
      <alignment horizontal="center" vertical="center"/>
      <protection hidden="1"/>
    </xf>
    <xf numFmtId="0" fontId="6" fillId="0" borderId="7" xfId="1" applyFont="1" applyFill="1" applyBorder="1" applyAlignment="1" applyProtection="1">
      <alignment horizontal="center" vertical="center"/>
      <protection hidden="1"/>
    </xf>
    <xf numFmtId="0" fontId="6" fillId="0" borderId="8" xfId="1" applyFont="1" applyFill="1" applyBorder="1" applyAlignment="1" applyProtection="1">
      <alignment horizontal="center" vertical="center"/>
      <protection hidden="1"/>
    </xf>
    <xf numFmtId="0" fontId="6" fillId="0" borderId="9" xfId="1" applyFont="1" applyFill="1" applyBorder="1" applyAlignment="1" applyProtection="1">
      <alignment horizontal="center" vertical="center"/>
      <protection hidden="1"/>
    </xf>
    <xf numFmtId="38" fontId="6" fillId="0" borderId="5" xfId="2" applyFont="1" applyFill="1" applyBorder="1" applyAlignment="1" applyProtection="1">
      <alignment horizontal="center" vertical="center" wrapText="1"/>
      <protection hidden="1"/>
    </xf>
    <xf numFmtId="38" fontId="6" fillId="0" borderId="3" xfId="2" applyFont="1" applyFill="1" applyBorder="1" applyAlignment="1" applyProtection="1">
      <alignment horizontal="center" vertical="center" wrapText="1"/>
      <protection hidden="1"/>
    </xf>
    <xf numFmtId="38" fontId="6" fillId="0" borderId="11" xfId="2" applyFont="1" applyFill="1" applyBorder="1" applyAlignment="1" applyProtection="1">
      <alignment horizontal="center" vertical="center" wrapText="1"/>
      <protection hidden="1"/>
    </xf>
    <xf numFmtId="38" fontId="6" fillId="0" borderId="9" xfId="2" applyFont="1" applyFill="1" applyBorder="1" applyAlignment="1" applyProtection="1">
      <alignment horizontal="center" vertical="center" wrapText="1"/>
      <protection hidden="1"/>
    </xf>
    <xf numFmtId="176" fontId="8" fillId="0" borderId="43" xfId="1" applyNumberFormat="1" applyFont="1" applyFill="1" applyBorder="1" applyAlignment="1" applyProtection="1">
      <alignment horizontal="right" vertical="center"/>
      <protection hidden="1"/>
    </xf>
    <xf numFmtId="176" fontId="8" fillId="0" borderId="42" xfId="1" applyNumberFormat="1" applyFont="1" applyFill="1" applyBorder="1" applyAlignment="1" applyProtection="1">
      <alignment horizontal="right" vertical="center"/>
      <protection hidden="1"/>
    </xf>
    <xf numFmtId="0" fontId="6" fillId="0" borderId="63" xfId="1" applyFont="1" applyBorder="1" applyAlignment="1" applyProtection="1">
      <alignment horizontal="center" vertical="center" textRotation="255"/>
      <protection hidden="1"/>
    </xf>
    <xf numFmtId="0" fontId="6" fillId="0" borderId="24" xfId="1" applyFont="1" applyBorder="1" applyAlignment="1" applyProtection="1">
      <alignment horizontal="center" vertical="center" wrapText="1"/>
      <protection hidden="1"/>
    </xf>
    <xf numFmtId="0" fontId="6" fillId="0" borderId="24" xfId="1" applyFont="1" applyBorder="1" applyAlignment="1" applyProtection="1">
      <alignment horizontal="center" vertical="center"/>
      <protection hidden="1"/>
    </xf>
    <xf numFmtId="177" fontId="8" fillId="2" borderId="31" xfId="2" applyNumberFormat="1" applyFont="1" applyFill="1" applyBorder="1" applyAlignment="1" applyProtection="1">
      <alignment vertical="center"/>
      <protection locked="0"/>
    </xf>
    <xf numFmtId="177" fontId="8" fillId="2" borderId="64" xfId="2" applyNumberFormat="1" applyFont="1" applyFill="1" applyBorder="1" applyAlignment="1" applyProtection="1">
      <alignment vertical="center"/>
      <protection locked="0"/>
    </xf>
    <xf numFmtId="38" fontId="8" fillId="0" borderId="70" xfId="2" applyFont="1" applyBorder="1" applyAlignment="1" applyProtection="1">
      <alignment vertical="center" shrinkToFit="1"/>
      <protection hidden="1"/>
    </xf>
    <xf numFmtId="38" fontId="8" fillId="0" borderId="71" xfId="2" applyFont="1" applyBorder="1" applyAlignment="1" applyProtection="1">
      <alignment vertical="center" shrinkToFit="1"/>
      <protection hidden="1"/>
    </xf>
    <xf numFmtId="38" fontId="8" fillId="0" borderId="74" xfId="2" applyFont="1" applyBorder="1" applyAlignment="1" applyProtection="1">
      <alignment vertical="center" shrinkToFit="1"/>
      <protection hidden="1"/>
    </xf>
    <xf numFmtId="177" fontId="8" fillId="0" borderId="70" xfId="2" applyNumberFormat="1" applyFont="1" applyBorder="1" applyAlignment="1" applyProtection="1">
      <alignment vertical="center" shrinkToFit="1"/>
      <protection hidden="1"/>
    </xf>
    <xf numFmtId="177" fontId="8" fillId="0" borderId="71" xfId="2" applyNumberFormat="1" applyFont="1" applyBorder="1" applyAlignment="1" applyProtection="1">
      <alignment vertical="center" shrinkToFit="1"/>
      <protection hidden="1"/>
    </xf>
    <xf numFmtId="177" fontId="8" fillId="0" borderId="72" xfId="2" applyNumberFormat="1" applyFont="1" applyBorder="1" applyAlignment="1" applyProtection="1">
      <alignment vertical="center" shrinkToFit="1"/>
      <protection hidden="1"/>
    </xf>
    <xf numFmtId="177" fontId="8" fillId="3" borderId="41" xfId="2" applyNumberFormat="1" applyFont="1" applyFill="1" applyBorder="1" applyAlignment="1" applyProtection="1">
      <alignment vertical="center"/>
      <protection hidden="1"/>
    </xf>
    <xf numFmtId="0" fontId="6" fillId="0" borderId="40" xfId="1" applyFont="1" applyBorder="1" applyAlignment="1" applyProtection="1">
      <alignment horizontal="center" vertical="center"/>
      <protection hidden="1"/>
    </xf>
    <xf numFmtId="0" fontId="6" fillId="0" borderId="41" xfId="1" applyFont="1" applyBorder="1" applyAlignment="1" applyProtection="1">
      <alignment horizontal="center" vertical="center"/>
      <protection hidden="1"/>
    </xf>
    <xf numFmtId="177" fontId="6" fillId="0" borderId="43" xfId="1" applyNumberFormat="1" applyFont="1" applyBorder="1" applyAlignment="1" applyProtection="1">
      <alignment vertical="center"/>
      <protection hidden="1"/>
    </xf>
    <xf numFmtId="0" fontId="6" fillId="0" borderId="42" xfId="1" applyFont="1" applyBorder="1" applyAlignment="1" applyProtection="1">
      <alignment vertical="center"/>
      <protection hidden="1"/>
    </xf>
    <xf numFmtId="38" fontId="8" fillId="2" borderId="86" xfId="2" applyFont="1" applyFill="1" applyBorder="1" applyAlignment="1" applyProtection="1">
      <alignment vertical="center"/>
      <protection locked="0"/>
    </xf>
    <xf numFmtId="38" fontId="8" fillId="2" borderId="85" xfId="2" applyFont="1" applyFill="1" applyBorder="1" applyAlignment="1" applyProtection="1">
      <alignment vertical="center"/>
      <protection locked="0"/>
    </xf>
    <xf numFmtId="38" fontId="6" fillId="0" borderId="92" xfId="2" applyFont="1" applyBorder="1" applyAlignment="1" applyProtection="1">
      <alignment horizontal="center" vertical="center" wrapText="1"/>
      <protection hidden="1"/>
    </xf>
    <xf numFmtId="38" fontId="6" fillId="0" borderId="90" xfId="2" applyFont="1" applyBorder="1" applyAlignment="1" applyProtection="1">
      <alignment horizontal="center" vertical="center"/>
      <protection hidden="1"/>
    </xf>
    <xf numFmtId="0" fontId="6" fillId="0" borderId="93" xfId="1" applyFont="1" applyBorder="1" applyAlignment="1" applyProtection="1">
      <alignment vertical="center"/>
      <protection hidden="1"/>
    </xf>
    <xf numFmtId="0" fontId="6" fillId="0" borderId="94" xfId="1" applyFont="1" applyBorder="1" applyAlignment="1" applyProtection="1">
      <alignment vertical="center"/>
      <protection hidden="1"/>
    </xf>
    <xf numFmtId="0" fontId="6" fillId="0" borderId="95" xfId="1" applyFont="1" applyBorder="1" applyAlignment="1" applyProtection="1">
      <alignment vertical="center"/>
      <protection hidden="1"/>
    </xf>
    <xf numFmtId="177" fontId="8" fillId="2" borderId="22" xfId="2" applyNumberFormat="1" applyFont="1" applyFill="1" applyBorder="1" applyAlignment="1" applyProtection="1">
      <alignment vertical="center"/>
      <protection locked="0"/>
    </xf>
    <xf numFmtId="177" fontId="8" fillId="2" borderId="23" xfId="2" applyNumberFormat="1" applyFont="1" applyFill="1" applyBorder="1" applyAlignment="1" applyProtection="1">
      <alignment vertical="center"/>
      <protection locked="0"/>
    </xf>
    <xf numFmtId="177" fontId="8" fillId="2" borderId="29" xfId="2" applyNumberFormat="1" applyFont="1" applyFill="1" applyBorder="1" applyAlignment="1" applyProtection="1">
      <alignment vertical="center"/>
      <protection locked="0"/>
    </xf>
    <xf numFmtId="177" fontId="8" fillId="2" borderId="30" xfId="2" applyNumberFormat="1" applyFont="1" applyFill="1" applyBorder="1" applyAlignment="1" applyProtection="1">
      <alignment vertical="center"/>
      <protection locked="0"/>
    </xf>
    <xf numFmtId="177" fontId="8" fillId="3" borderId="75" xfId="2" applyNumberFormat="1" applyFont="1" applyFill="1" applyBorder="1" applyAlignment="1" applyProtection="1">
      <alignment vertical="center"/>
      <protection hidden="1"/>
    </xf>
    <xf numFmtId="177" fontId="8" fillId="3" borderId="76" xfId="2" applyNumberFormat="1" applyFont="1" applyFill="1" applyBorder="1" applyAlignment="1" applyProtection="1">
      <alignment vertical="center"/>
      <protection hidden="1"/>
    </xf>
    <xf numFmtId="177" fontId="8" fillId="3" borderId="77" xfId="2" applyNumberFormat="1" applyFont="1" applyFill="1" applyBorder="1" applyAlignment="1" applyProtection="1">
      <alignment vertical="center"/>
      <protection hidden="1"/>
    </xf>
    <xf numFmtId="38" fontId="8" fillId="0" borderId="0" xfId="2" applyFont="1" applyBorder="1" applyAlignment="1" applyProtection="1">
      <alignment vertical="top" wrapText="1"/>
      <protection hidden="1"/>
    </xf>
    <xf numFmtId="0" fontId="6" fillId="0" borderId="0" xfId="1" applyFont="1" applyAlignment="1" applyProtection="1">
      <alignment vertical="top"/>
      <protection hidden="1"/>
    </xf>
    <xf numFmtId="177" fontId="8" fillId="3" borderId="79" xfId="2" applyNumberFormat="1" applyFont="1" applyFill="1" applyBorder="1" applyAlignment="1" applyProtection="1">
      <alignment vertical="center"/>
      <protection hidden="1"/>
    </xf>
    <xf numFmtId="177" fontId="8" fillId="3" borderId="80" xfId="2" applyNumberFormat="1" applyFont="1" applyFill="1" applyBorder="1" applyAlignment="1" applyProtection="1">
      <alignment vertical="center"/>
      <protection hidden="1"/>
    </xf>
    <xf numFmtId="177" fontId="8" fillId="3" borderId="81" xfId="2" applyNumberFormat="1" applyFont="1" applyFill="1" applyBorder="1" applyAlignment="1" applyProtection="1">
      <alignment vertical="center"/>
      <protection hidden="1"/>
    </xf>
    <xf numFmtId="177" fontId="8" fillId="3" borderId="82" xfId="2" applyNumberFormat="1" applyFont="1" applyFill="1" applyBorder="1" applyAlignment="1" applyProtection="1">
      <alignment vertical="center"/>
      <protection hidden="1"/>
    </xf>
    <xf numFmtId="177" fontId="8" fillId="3" borderId="83" xfId="2" applyNumberFormat="1" applyFont="1" applyFill="1" applyBorder="1" applyAlignment="1" applyProtection="1">
      <alignment vertical="center"/>
      <protection hidden="1"/>
    </xf>
    <xf numFmtId="177" fontId="8" fillId="3" borderId="84" xfId="2" applyNumberFormat="1" applyFont="1" applyFill="1" applyBorder="1" applyAlignment="1" applyProtection="1">
      <alignment vertical="center"/>
      <protection hidden="1"/>
    </xf>
    <xf numFmtId="177" fontId="8" fillId="2" borderId="16" xfId="2" applyNumberFormat="1" applyFont="1" applyFill="1" applyBorder="1" applyAlignment="1" applyProtection="1">
      <alignment vertical="center"/>
      <protection locked="0"/>
    </xf>
    <xf numFmtId="177" fontId="8" fillId="2" borderId="17" xfId="2" applyNumberFormat="1" applyFont="1" applyFill="1" applyBorder="1" applyAlignment="1" applyProtection="1">
      <alignment vertical="center"/>
      <protection locked="0"/>
    </xf>
    <xf numFmtId="177" fontId="8" fillId="2" borderId="39" xfId="2" applyNumberFormat="1" applyFont="1" applyFill="1" applyBorder="1" applyAlignment="1" applyProtection="1">
      <alignment vertical="center"/>
      <protection locked="0"/>
    </xf>
    <xf numFmtId="177" fontId="8" fillId="2" borderId="78" xfId="2" applyNumberFormat="1" applyFont="1" applyFill="1" applyBorder="1" applyAlignment="1" applyProtection="1">
      <alignment vertical="center"/>
      <protection locked="0"/>
    </xf>
    <xf numFmtId="177" fontId="8" fillId="3" borderId="43" xfId="2" applyNumberFormat="1" applyFont="1" applyFill="1" applyBorder="1" applyAlignment="1" applyProtection="1">
      <alignment vertical="center"/>
      <protection hidden="1"/>
    </xf>
    <xf numFmtId="177" fontId="8" fillId="3" borderId="42" xfId="2" applyNumberFormat="1" applyFont="1" applyFill="1" applyBorder="1" applyAlignment="1" applyProtection="1">
      <alignment vertical="center"/>
      <protection hidden="1"/>
    </xf>
    <xf numFmtId="0" fontId="6" fillId="0" borderId="87" xfId="1" applyFont="1" applyBorder="1" applyAlignment="1" applyProtection="1">
      <alignment horizontal="center" vertical="center"/>
      <protection hidden="1"/>
    </xf>
    <xf numFmtId="0" fontId="6" fillId="0" borderId="88" xfId="1" applyFont="1" applyBorder="1" applyAlignment="1" applyProtection="1">
      <alignment horizontal="center" vertical="center"/>
      <protection hidden="1"/>
    </xf>
    <xf numFmtId="0" fontId="6" fillId="0" borderId="90" xfId="1" applyFont="1" applyBorder="1" applyAlignment="1" applyProtection="1">
      <alignment horizontal="center" vertical="center"/>
      <protection hidden="1"/>
    </xf>
    <xf numFmtId="38" fontId="6" fillId="0" borderId="88" xfId="2" applyFont="1" applyBorder="1" applyAlignment="1" applyProtection="1">
      <alignment horizontal="center" vertical="center" wrapText="1"/>
      <protection hidden="1"/>
    </xf>
    <xf numFmtId="38" fontId="6" fillId="0" borderId="89" xfId="2" applyFont="1" applyBorder="1" applyAlignment="1" applyProtection="1">
      <alignment horizontal="center" vertical="center" wrapText="1"/>
      <protection hidden="1"/>
    </xf>
    <xf numFmtId="177" fontId="8" fillId="3" borderId="96" xfId="2" applyNumberFormat="1" applyFont="1" applyFill="1" applyBorder="1" applyAlignment="1" applyProtection="1">
      <alignment vertical="center"/>
      <protection hidden="1"/>
    </xf>
    <xf numFmtId="177" fontId="8" fillId="3" borderId="97" xfId="2" applyNumberFormat="1" applyFont="1" applyFill="1" applyBorder="1" applyAlignment="1" applyProtection="1">
      <alignment vertical="center"/>
      <protection hidden="1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Q81"/>
  <sheetViews>
    <sheetView showZeros="0" tabSelected="1" view="pageBreakPreview" zoomScaleNormal="100" zoomScaleSheetLayoutView="100" workbookViewId="0"/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8.44140625" style="2" customWidth="1"/>
    <col min="14" max="14" width="11.55468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1:17" s="9" customFormat="1" x14ac:dyDescent="0.2">
      <c r="F1" s="9" t="s">
        <v>78</v>
      </c>
      <c r="H1" s="10"/>
      <c r="I1" s="10"/>
      <c r="J1" s="10"/>
      <c r="K1" s="10"/>
      <c r="L1" s="10"/>
      <c r="M1" s="10"/>
      <c r="N1" s="10"/>
      <c r="O1" s="10"/>
    </row>
    <row r="2" spans="1:17" s="9" customFormat="1" ht="13.8" thickBot="1" x14ac:dyDescent="0.25">
      <c r="B2" s="9" t="s">
        <v>72</v>
      </c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7" s="9" customFormat="1" ht="13.5" customHeight="1" x14ac:dyDescent="0.2">
      <c r="B3" s="107" t="s">
        <v>0</v>
      </c>
      <c r="C3" s="108"/>
      <c r="D3" s="109"/>
      <c r="E3" s="113" t="s">
        <v>1</v>
      </c>
      <c r="F3" s="115" t="s">
        <v>42</v>
      </c>
      <c r="G3" s="116"/>
      <c r="H3" s="105" t="s">
        <v>53</v>
      </c>
      <c r="I3" s="115" t="s">
        <v>43</v>
      </c>
      <c r="J3" s="136"/>
      <c r="K3" s="10"/>
      <c r="L3" s="10"/>
      <c r="M3" s="107" t="s">
        <v>2</v>
      </c>
      <c r="N3" s="108"/>
      <c r="O3" s="130"/>
    </row>
    <row r="4" spans="1:17" s="9" customFormat="1" ht="29.25" customHeight="1" x14ac:dyDescent="0.2">
      <c r="B4" s="110"/>
      <c r="C4" s="111"/>
      <c r="D4" s="112"/>
      <c r="E4" s="114"/>
      <c r="F4" s="117"/>
      <c r="G4" s="118"/>
      <c r="H4" s="106"/>
      <c r="I4" s="117"/>
      <c r="J4" s="137"/>
      <c r="K4" s="10"/>
      <c r="L4" s="10"/>
      <c r="M4" s="110"/>
      <c r="N4" s="111"/>
      <c r="O4" s="131"/>
      <c r="Q4" s="9" t="s">
        <v>67</v>
      </c>
    </row>
    <row r="5" spans="1:17" ht="13.5" customHeight="1" x14ac:dyDescent="0.2">
      <c r="A5" s="9"/>
      <c r="B5" s="124" t="s">
        <v>3</v>
      </c>
      <c r="C5" s="119" t="s">
        <v>4</v>
      </c>
      <c r="D5" s="45" t="s">
        <v>33</v>
      </c>
      <c r="E5" s="46" t="s">
        <v>5</v>
      </c>
      <c r="F5" s="120"/>
      <c r="G5" s="121"/>
      <c r="H5" s="58">
        <v>3769</v>
      </c>
      <c r="I5" s="138">
        <f t="shared" ref="I5:I34" si="0">F5*H5</f>
        <v>0</v>
      </c>
      <c r="J5" s="139"/>
      <c r="K5" s="10"/>
      <c r="L5" s="10"/>
      <c r="M5" s="59" t="s">
        <v>4</v>
      </c>
      <c r="N5" s="60" t="s">
        <v>7</v>
      </c>
      <c r="O5" s="61"/>
      <c r="P5" s="9"/>
      <c r="Q5" s="9"/>
    </row>
    <row r="6" spans="1:17" ht="13.2" customHeight="1" x14ac:dyDescent="0.2">
      <c r="A6" s="9"/>
      <c r="B6" s="124"/>
      <c r="C6" s="119"/>
      <c r="D6" s="47" t="s">
        <v>11</v>
      </c>
      <c r="E6" s="48" t="s">
        <v>6</v>
      </c>
      <c r="F6" s="122"/>
      <c r="G6" s="123"/>
      <c r="H6" s="62">
        <v>50</v>
      </c>
      <c r="I6" s="140">
        <f t="shared" si="0"/>
        <v>0</v>
      </c>
      <c r="J6" s="141"/>
      <c r="K6" s="10"/>
      <c r="L6" s="10"/>
      <c r="M6" s="63"/>
      <c r="N6" s="146" t="s">
        <v>64</v>
      </c>
      <c r="O6" s="147"/>
      <c r="P6" s="9"/>
      <c r="Q6" s="9"/>
    </row>
    <row r="7" spans="1:17" x14ac:dyDescent="0.2">
      <c r="A7" s="9"/>
      <c r="B7" s="124"/>
      <c r="C7" s="119"/>
      <c r="D7" s="47" t="s">
        <v>8</v>
      </c>
      <c r="E7" s="48" t="s">
        <v>5</v>
      </c>
      <c r="F7" s="122"/>
      <c r="G7" s="123"/>
      <c r="H7" s="62">
        <v>3600</v>
      </c>
      <c r="I7" s="140">
        <f t="shared" si="0"/>
        <v>0</v>
      </c>
      <c r="J7" s="141"/>
      <c r="K7" s="10"/>
      <c r="L7" s="10"/>
      <c r="M7" s="63"/>
      <c r="N7" s="146"/>
      <c r="O7" s="147"/>
      <c r="P7" s="9"/>
      <c r="Q7" s="9"/>
    </row>
    <row r="8" spans="1:17" x14ac:dyDescent="0.2">
      <c r="A8" s="9"/>
      <c r="B8" s="124"/>
      <c r="C8" s="119"/>
      <c r="D8" s="49" t="s">
        <v>8</v>
      </c>
      <c r="E8" s="50" t="s">
        <v>6</v>
      </c>
      <c r="F8" s="148"/>
      <c r="G8" s="149"/>
      <c r="H8" s="64">
        <v>5</v>
      </c>
      <c r="I8" s="132">
        <f t="shared" si="0"/>
        <v>0</v>
      </c>
      <c r="J8" s="133"/>
      <c r="K8" s="10"/>
      <c r="L8" s="10"/>
      <c r="M8" s="65"/>
      <c r="N8" s="66"/>
      <c r="O8" s="67"/>
      <c r="P8" s="9"/>
      <c r="Q8" s="9"/>
    </row>
    <row r="9" spans="1:17" ht="13.5" customHeight="1" x14ac:dyDescent="0.2">
      <c r="A9" s="9"/>
      <c r="B9" s="124"/>
      <c r="C9" s="119" t="s">
        <v>9</v>
      </c>
      <c r="D9" s="45" t="s">
        <v>10</v>
      </c>
      <c r="E9" s="51" t="s">
        <v>5</v>
      </c>
      <c r="F9" s="120"/>
      <c r="G9" s="121"/>
      <c r="H9" s="58">
        <v>192</v>
      </c>
      <c r="I9" s="134">
        <f t="shared" si="0"/>
        <v>0</v>
      </c>
      <c r="J9" s="135"/>
      <c r="K9" s="10"/>
      <c r="L9" s="10"/>
      <c r="M9" s="59" t="s">
        <v>9</v>
      </c>
      <c r="N9" s="99" t="s">
        <v>7</v>
      </c>
      <c r="O9" s="100"/>
      <c r="P9" s="9"/>
      <c r="Q9" s="9"/>
    </row>
    <row r="10" spans="1:17" ht="13.2" customHeight="1" x14ac:dyDescent="0.2">
      <c r="A10" s="9"/>
      <c r="B10" s="124"/>
      <c r="C10" s="119"/>
      <c r="D10" s="47" t="s">
        <v>11</v>
      </c>
      <c r="E10" s="48" t="s">
        <v>6</v>
      </c>
      <c r="F10" s="122"/>
      <c r="G10" s="123"/>
      <c r="H10" s="62">
        <v>23</v>
      </c>
      <c r="I10" s="140">
        <f t="shared" si="0"/>
        <v>0</v>
      </c>
      <c r="J10" s="141"/>
      <c r="K10" s="10"/>
      <c r="L10" s="10"/>
      <c r="M10" s="63"/>
      <c r="N10" s="150" t="s">
        <v>65</v>
      </c>
      <c r="O10" s="151"/>
      <c r="P10" s="9"/>
      <c r="Q10" s="9"/>
    </row>
    <row r="11" spans="1:17" x14ac:dyDescent="0.2">
      <c r="A11" s="9"/>
      <c r="B11" s="124"/>
      <c r="C11" s="119"/>
      <c r="D11" s="47" t="s">
        <v>8</v>
      </c>
      <c r="E11" s="48" t="s">
        <v>5</v>
      </c>
      <c r="F11" s="122"/>
      <c r="G11" s="123"/>
      <c r="H11" s="62">
        <v>1662</v>
      </c>
      <c r="I11" s="140">
        <f t="shared" si="0"/>
        <v>0</v>
      </c>
      <c r="J11" s="141"/>
      <c r="K11" s="10"/>
      <c r="L11" s="10"/>
      <c r="M11" s="63"/>
      <c r="N11" s="150"/>
      <c r="O11" s="151"/>
      <c r="P11" s="9"/>
      <c r="Q11" s="9"/>
    </row>
    <row r="12" spans="1:17" x14ac:dyDescent="0.2">
      <c r="A12" s="9"/>
      <c r="B12" s="124"/>
      <c r="C12" s="119"/>
      <c r="D12" s="47" t="s">
        <v>8</v>
      </c>
      <c r="E12" s="48" t="s">
        <v>6</v>
      </c>
      <c r="F12" s="122"/>
      <c r="G12" s="123"/>
      <c r="H12" s="62">
        <v>939</v>
      </c>
      <c r="I12" s="140">
        <f t="shared" si="0"/>
        <v>0</v>
      </c>
      <c r="J12" s="141"/>
      <c r="K12" s="10"/>
      <c r="L12" s="10"/>
      <c r="M12" s="63"/>
      <c r="N12" s="99" t="s">
        <v>12</v>
      </c>
      <c r="O12" s="100"/>
      <c r="P12" s="9"/>
      <c r="Q12" s="9"/>
    </row>
    <row r="13" spans="1:17" x14ac:dyDescent="0.2">
      <c r="A13" s="9"/>
      <c r="B13" s="124"/>
      <c r="C13" s="119"/>
      <c r="D13" s="47" t="s">
        <v>34</v>
      </c>
      <c r="E13" s="48" t="s">
        <v>5</v>
      </c>
      <c r="F13" s="122"/>
      <c r="G13" s="123"/>
      <c r="H13" s="62">
        <v>2494</v>
      </c>
      <c r="I13" s="140">
        <f t="shared" si="0"/>
        <v>0</v>
      </c>
      <c r="J13" s="141"/>
      <c r="K13" s="10"/>
      <c r="L13" s="10"/>
      <c r="M13" s="63"/>
      <c r="N13" s="99" t="s">
        <v>40</v>
      </c>
      <c r="O13" s="100"/>
      <c r="P13" s="9"/>
      <c r="Q13" s="9"/>
    </row>
    <row r="14" spans="1:17" x14ac:dyDescent="0.2">
      <c r="A14" s="9"/>
      <c r="B14" s="124"/>
      <c r="C14" s="119"/>
      <c r="D14" s="47" t="s">
        <v>34</v>
      </c>
      <c r="E14" s="48" t="s">
        <v>6</v>
      </c>
      <c r="F14" s="122"/>
      <c r="G14" s="123"/>
      <c r="H14" s="62">
        <v>473</v>
      </c>
      <c r="I14" s="140">
        <f t="shared" si="0"/>
        <v>0</v>
      </c>
      <c r="J14" s="141"/>
      <c r="K14" s="10"/>
      <c r="L14" s="10"/>
      <c r="M14" s="63"/>
      <c r="N14" s="99" t="s">
        <v>41</v>
      </c>
      <c r="O14" s="100"/>
      <c r="P14" s="9"/>
      <c r="Q14" s="9"/>
    </row>
    <row r="15" spans="1:17" ht="13.2" customHeight="1" x14ac:dyDescent="0.2">
      <c r="A15" s="9"/>
      <c r="B15" s="124"/>
      <c r="C15" s="119"/>
      <c r="D15" s="52" t="s">
        <v>13</v>
      </c>
      <c r="E15" s="48" t="s">
        <v>5</v>
      </c>
      <c r="F15" s="122"/>
      <c r="G15" s="123"/>
      <c r="H15" s="62">
        <v>15</v>
      </c>
      <c r="I15" s="140">
        <f t="shared" si="0"/>
        <v>0</v>
      </c>
      <c r="J15" s="141"/>
      <c r="K15" s="10"/>
      <c r="L15" s="10"/>
      <c r="M15" s="63"/>
      <c r="N15" s="99" t="s">
        <v>16</v>
      </c>
      <c r="O15" s="100"/>
      <c r="P15" s="9"/>
      <c r="Q15" s="9"/>
    </row>
    <row r="16" spans="1:17" ht="13.2" customHeight="1" x14ac:dyDescent="0.2">
      <c r="A16" s="9"/>
      <c r="B16" s="124"/>
      <c r="C16" s="119"/>
      <c r="D16" s="52" t="s">
        <v>13</v>
      </c>
      <c r="E16" s="48" t="s">
        <v>6</v>
      </c>
      <c r="F16" s="122"/>
      <c r="G16" s="123"/>
      <c r="H16" s="62">
        <v>6</v>
      </c>
      <c r="I16" s="140">
        <f t="shared" si="0"/>
        <v>0</v>
      </c>
      <c r="J16" s="141"/>
      <c r="K16" s="10"/>
      <c r="L16" s="10"/>
      <c r="M16" s="63"/>
      <c r="N16" s="150" t="s">
        <v>69</v>
      </c>
      <c r="O16" s="151"/>
      <c r="P16" s="9"/>
      <c r="Q16" s="9"/>
    </row>
    <row r="17" spans="1:17" ht="13.2" customHeight="1" x14ac:dyDescent="0.2">
      <c r="A17" s="9"/>
      <c r="B17" s="124"/>
      <c r="C17" s="119"/>
      <c r="D17" s="47" t="s">
        <v>28</v>
      </c>
      <c r="E17" s="48" t="s">
        <v>5</v>
      </c>
      <c r="F17" s="122"/>
      <c r="G17" s="123"/>
      <c r="H17" s="62">
        <v>204</v>
      </c>
      <c r="I17" s="140">
        <f t="shared" si="0"/>
        <v>0</v>
      </c>
      <c r="J17" s="141"/>
      <c r="K17" s="10"/>
      <c r="L17" s="10"/>
      <c r="M17" s="63"/>
      <c r="N17" s="150"/>
      <c r="O17" s="151"/>
      <c r="P17" s="9"/>
      <c r="Q17" s="9"/>
    </row>
    <row r="18" spans="1:17" ht="13.2" customHeight="1" x14ac:dyDescent="0.2">
      <c r="A18" s="9"/>
      <c r="B18" s="124"/>
      <c r="C18" s="119"/>
      <c r="D18" s="47" t="s">
        <v>28</v>
      </c>
      <c r="E18" s="48" t="s">
        <v>6</v>
      </c>
      <c r="F18" s="122"/>
      <c r="G18" s="123"/>
      <c r="H18" s="62">
        <v>55</v>
      </c>
      <c r="I18" s="140">
        <f t="shared" si="0"/>
        <v>0</v>
      </c>
      <c r="J18" s="141"/>
      <c r="K18" s="10"/>
      <c r="L18" s="10"/>
      <c r="M18" s="63"/>
      <c r="N18" s="99" t="s">
        <v>18</v>
      </c>
      <c r="O18" s="101"/>
      <c r="P18" s="9"/>
      <c r="Q18" s="9"/>
    </row>
    <row r="19" spans="1:17" ht="13.2" customHeight="1" x14ac:dyDescent="0.2">
      <c r="A19" s="9"/>
      <c r="B19" s="124"/>
      <c r="C19" s="119"/>
      <c r="D19" s="47" t="s">
        <v>77</v>
      </c>
      <c r="E19" s="48" t="s">
        <v>75</v>
      </c>
      <c r="F19" s="122"/>
      <c r="G19" s="123"/>
      <c r="H19" s="62">
        <v>15</v>
      </c>
      <c r="I19" s="140">
        <f t="shared" si="0"/>
        <v>0</v>
      </c>
      <c r="J19" s="141"/>
      <c r="K19" s="10"/>
      <c r="L19" s="10"/>
      <c r="M19" s="63"/>
      <c r="N19" s="144" t="s">
        <v>79</v>
      </c>
      <c r="O19" s="145"/>
      <c r="P19" s="9"/>
      <c r="Q19" s="9"/>
    </row>
    <row r="20" spans="1:17" x14ac:dyDescent="0.2">
      <c r="A20" s="9"/>
      <c r="B20" s="124"/>
      <c r="C20" s="119"/>
      <c r="D20" s="47" t="s">
        <v>77</v>
      </c>
      <c r="E20" s="48" t="s">
        <v>76</v>
      </c>
      <c r="F20" s="122"/>
      <c r="G20" s="123"/>
      <c r="H20" s="62">
        <v>12</v>
      </c>
      <c r="I20" s="140">
        <f t="shared" si="0"/>
        <v>0</v>
      </c>
      <c r="J20" s="141"/>
      <c r="K20" s="10"/>
      <c r="L20" s="10"/>
      <c r="M20" s="63"/>
      <c r="N20" s="144"/>
      <c r="O20" s="145"/>
      <c r="P20" s="9"/>
      <c r="Q20" s="9"/>
    </row>
    <row r="21" spans="1:17" x14ac:dyDescent="0.2">
      <c r="A21" s="9"/>
      <c r="B21" s="124"/>
      <c r="C21" s="119"/>
      <c r="D21" s="47" t="s">
        <v>74</v>
      </c>
      <c r="E21" s="48" t="s">
        <v>75</v>
      </c>
      <c r="F21" s="122"/>
      <c r="G21" s="123"/>
      <c r="H21" s="62">
        <v>8</v>
      </c>
      <c r="I21" s="140">
        <f t="shared" si="0"/>
        <v>0</v>
      </c>
      <c r="J21" s="141"/>
      <c r="K21" s="10"/>
      <c r="L21" s="10"/>
      <c r="M21" s="63"/>
      <c r="N21" s="99"/>
      <c r="O21" s="100"/>
      <c r="P21" s="9"/>
      <c r="Q21" s="9"/>
    </row>
    <row r="22" spans="1:17" x14ac:dyDescent="0.2">
      <c r="A22" s="9"/>
      <c r="B22" s="124"/>
      <c r="C22" s="119"/>
      <c r="D22" s="49" t="s">
        <v>74</v>
      </c>
      <c r="E22" s="50" t="s">
        <v>76</v>
      </c>
      <c r="F22" s="122"/>
      <c r="G22" s="123"/>
      <c r="H22" s="64">
        <v>4</v>
      </c>
      <c r="I22" s="132">
        <f t="shared" si="0"/>
        <v>0</v>
      </c>
      <c r="J22" s="133"/>
      <c r="K22" s="10"/>
      <c r="L22" s="10"/>
      <c r="M22" s="65"/>
      <c r="N22" s="102"/>
      <c r="O22" s="103"/>
      <c r="P22" s="9"/>
      <c r="Q22" s="9"/>
    </row>
    <row r="23" spans="1:17" ht="13.5" customHeight="1" x14ac:dyDescent="0.2">
      <c r="A23" s="9"/>
      <c r="B23" s="124"/>
      <c r="C23" s="119" t="s">
        <v>15</v>
      </c>
      <c r="D23" s="53" t="s">
        <v>35</v>
      </c>
      <c r="E23" s="54" t="s">
        <v>5</v>
      </c>
      <c r="F23" s="126"/>
      <c r="G23" s="127"/>
      <c r="H23" s="58"/>
      <c r="I23" s="134"/>
      <c r="J23" s="135"/>
      <c r="K23" s="10"/>
      <c r="L23" s="10"/>
      <c r="M23" s="59" t="s">
        <v>15</v>
      </c>
      <c r="N23" s="68" t="s">
        <v>16</v>
      </c>
      <c r="O23" s="61"/>
      <c r="P23" s="9"/>
      <c r="Q23" s="9"/>
    </row>
    <row r="24" spans="1:17" x14ac:dyDescent="0.2">
      <c r="A24" s="9"/>
      <c r="B24" s="124"/>
      <c r="C24" s="119"/>
      <c r="D24" s="47" t="s">
        <v>36</v>
      </c>
      <c r="E24" s="55" t="s">
        <v>6</v>
      </c>
      <c r="F24" s="122"/>
      <c r="G24" s="123"/>
      <c r="H24" s="62">
        <v>1</v>
      </c>
      <c r="I24" s="140">
        <f t="shared" si="0"/>
        <v>0</v>
      </c>
      <c r="J24" s="141"/>
      <c r="K24" s="10"/>
      <c r="L24" s="10"/>
      <c r="M24" s="63"/>
      <c r="N24" s="68" t="s">
        <v>66</v>
      </c>
      <c r="O24" s="69"/>
      <c r="P24" s="9"/>
      <c r="Q24" s="9"/>
    </row>
    <row r="25" spans="1:17" x14ac:dyDescent="0.2">
      <c r="A25" s="9"/>
      <c r="B25" s="124"/>
      <c r="C25" s="119"/>
      <c r="D25" s="47" t="s">
        <v>21</v>
      </c>
      <c r="E25" s="55" t="s">
        <v>5</v>
      </c>
      <c r="F25" s="128"/>
      <c r="G25" s="129"/>
      <c r="H25" s="62"/>
      <c r="I25" s="140"/>
      <c r="J25" s="141"/>
      <c r="K25" s="10"/>
      <c r="L25" s="10"/>
      <c r="M25" s="63"/>
      <c r="N25" s="68" t="s">
        <v>70</v>
      </c>
      <c r="O25" s="61"/>
      <c r="P25" s="9"/>
      <c r="Q25" s="9"/>
    </row>
    <row r="26" spans="1:17" x14ac:dyDescent="0.2">
      <c r="A26" s="9"/>
      <c r="B26" s="124"/>
      <c r="C26" s="119"/>
      <c r="D26" s="47" t="s">
        <v>21</v>
      </c>
      <c r="E26" s="55" t="s">
        <v>6</v>
      </c>
      <c r="F26" s="122"/>
      <c r="G26" s="123"/>
      <c r="H26" s="62">
        <v>1</v>
      </c>
      <c r="I26" s="140">
        <f t="shared" si="0"/>
        <v>0</v>
      </c>
      <c r="J26" s="141"/>
      <c r="K26" s="10"/>
      <c r="L26" s="10"/>
      <c r="M26" s="63"/>
      <c r="N26" s="68" t="s">
        <v>73</v>
      </c>
      <c r="O26" s="61"/>
      <c r="P26" s="9"/>
      <c r="Q26" s="9"/>
    </row>
    <row r="27" spans="1:17" x14ac:dyDescent="0.2">
      <c r="A27" s="9"/>
      <c r="B27" s="124"/>
      <c r="C27" s="119"/>
      <c r="D27" s="47" t="s">
        <v>17</v>
      </c>
      <c r="E27" s="55" t="s">
        <v>5</v>
      </c>
      <c r="F27" s="128"/>
      <c r="G27" s="129"/>
      <c r="H27" s="62"/>
      <c r="I27" s="140"/>
      <c r="J27" s="141"/>
      <c r="K27" s="10"/>
      <c r="L27" s="10"/>
      <c r="M27" s="63"/>
      <c r="N27" s="68"/>
      <c r="O27" s="61"/>
      <c r="P27" s="9"/>
      <c r="Q27" s="9"/>
    </row>
    <row r="28" spans="1:17" ht="13.2" customHeight="1" x14ac:dyDescent="0.2">
      <c r="A28" s="9"/>
      <c r="B28" s="124"/>
      <c r="C28" s="119"/>
      <c r="D28" s="47" t="s">
        <v>17</v>
      </c>
      <c r="E28" s="55" t="s">
        <v>6</v>
      </c>
      <c r="F28" s="122"/>
      <c r="G28" s="123"/>
      <c r="H28" s="62">
        <v>2</v>
      </c>
      <c r="I28" s="140">
        <f t="shared" si="0"/>
        <v>0</v>
      </c>
      <c r="J28" s="141"/>
      <c r="K28" s="10"/>
      <c r="L28" s="10"/>
      <c r="M28" s="63"/>
      <c r="N28" s="98"/>
      <c r="O28" s="61"/>
      <c r="P28" s="9"/>
      <c r="Q28" s="9"/>
    </row>
    <row r="29" spans="1:17" x14ac:dyDescent="0.2">
      <c r="A29" s="9"/>
      <c r="B29" s="124"/>
      <c r="C29" s="119"/>
      <c r="D29" s="47" t="s">
        <v>37</v>
      </c>
      <c r="E29" s="55" t="s">
        <v>5</v>
      </c>
      <c r="F29" s="128"/>
      <c r="G29" s="129"/>
      <c r="H29" s="62"/>
      <c r="I29" s="140"/>
      <c r="J29" s="141"/>
      <c r="K29" s="10"/>
      <c r="L29" s="10"/>
      <c r="M29" s="63"/>
      <c r="N29" s="68"/>
      <c r="O29" s="61"/>
      <c r="P29" s="9"/>
      <c r="Q29" s="9"/>
    </row>
    <row r="30" spans="1:17" x14ac:dyDescent="0.2">
      <c r="A30" s="9"/>
      <c r="B30" s="124"/>
      <c r="C30" s="119"/>
      <c r="D30" s="47" t="s">
        <v>37</v>
      </c>
      <c r="E30" s="55" t="s">
        <v>6</v>
      </c>
      <c r="F30" s="122"/>
      <c r="G30" s="123"/>
      <c r="H30" s="62">
        <v>2</v>
      </c>
      <c r="I30" s="140">
        <f t="shared" si="0"/>
        <v>0</v>
      </c>
      <c r="J30" s="141"/>
      <c r="K30" s="10"/>
      <c r="L30" s="10"/>
      <c r="M30" s="63"/>
      <c r="N30" s="68"/>
      <c r="O30" s="61"/>
      <c r="P30" s="9"/>
      <c r="Q30" s="9"/>
    </row>
    <row r="31" spans="1:17" ht="14.25" customHeight="1" x14ac:dyDescent="0.2">
      <c r="A31" s="9"/>
      <c r="B31" s="124"/>
      <c r="C31" s="119"/>
      <c r="D31" s="47" t="s">
        <v>22</v>
      </c>
      <c r="E31" s="55" t="s">
        <v>5</v>
      </c>
      <c r="F31" s="128"/>
      <c r="G31" s="129"/>
      <c r="H31" s="62"/>
      <c r="I31" s="140"/>
      <c r="J31" s="141"/>
      <c r="K31" s="10"/>
      <c r="L31" s="10"/>
      <c r="M31" s="63"/>
      <c r="N31" s="68"/>
      <c r="O31" s="61"/>
      <c r="P31" s="9"/>
      <c r="Q31" s="9"/>
    </row>
    <row r="32" spans="1:17" x14ac:dyDescent="0.2">
      <c r="A32" s="9"/>
      <c r="B32" s="124"/>
      <c r="C32" s="119"/>
      <c r="D32" s="47" t="s">
        <v>22</v>
      </c>
      <c r="E32" s="55" t="s">
        <v>6</v>
      </c>
      <c r="F32" s="122"/>
      <c r="G32" s="123"/>
      <c r="H32" s="62">
        <v>1</v>
      </c>
      <c r="I32" s="140">
        <f t="shared" si="0"/>
        <v>0</v>
      </c>
      <c r="J32" s="141"/>
      <c r="K32" s="10"/>
      <c r="L32" s="10"/>
      <c r="M32" s="63"/>
      <c r="N32" s="68"/>
      <c r="O32" s="61"/>
      <c r="P32" s="9"/>
      <c r="Q32" s="9"/>
    </row>
    <row r="33" spans="1:17" ht="14.25" customHeight="1" x14ac:dyDescent="0.2">
      <c r="A33" s="9"/>
      <c r="B33" s="124"/>
      <c r="C33" s="119"/>
      <c r="D33" s="47" t="s">
        <v>23</v>
      </c>
      <c r="E33" s="55" t="s">
        <v>5</v>
      </c>
      <c r="F33" s="128"/>
      <c r="G33" s="129"/>
      <c r="H33" s="62"/>
      <c r="I33" s="140"/>
      <c r="J33" s="141"/>
      <c r="K33" s="10"/>
      <c r="L33" s="10"/>
      <c r="M33" s="63"/>
      <c r="N33" s="68"/>
      <c r="O33" s="61"/>
      <c r="P33" s="9"/>
      <c r="Q33" s="9"/>
    </row>
    <row r="34" spans="1:17" ht="13.8" thickBot="1" x14ac:dyDescent="0.25">
      <c r="A34" s="9"/>
      <c r="B34" s="125"/>
      <c r="C34" s="152"/>
      <c r="D34" s="56" t="s">
        <v>23</v>
      </c>
      <c r="E34" s="57" t="s">
        <v>6</v>
      </c>
      <c r="F34" s="122"/>
      <c r="G34" s="123"/>
      <c r="H34" s="70">
        <v>1</v>
      </c>
      <c r="I34" s="140">
        <f t="shared" si="0"/>
        <v>0</v>
      </c>
      <c r="J34" s="141"/>
      <c r="K34" s="10"/>
      <c r="L34" s="10"/>
      <c r="M34" s="63"/>
      <c r="N34" s="68"/>
      <c r="O34" s="69"/>
      <c r="P34" s="9"/>
      <c r="Q34" s="9"/>
    </row>
    <row r="35" spans="1:17" s="9" customFormat="1" ht="30" customHeight="1" thickBot="1" x14ac:dyDescent="0.25">
      <c r="B35" s="165" t="s">
        <v>19</v>
      </c>
      <c r="C35" s="166"/>
      <c r="D35" s="166"/>
      <c r="E35" s="167"/>
      <c r="F35" s="178"/>
      <c r="G35" s="179"/>
      <c r="H35" s="11">
        <f>SUM(H5:H34)</f>
        <v>13534</v>
      </c>
      <c r="I35" s="142">
        <f>SUM(I5:K34)</f>
        <v>0</v>
      </c>
      <c r="J35" s="143"/>
      <c r="K35" s="12" t="s">
        <v>38</v>
      </c>
      <c r="L35" s="10"/>
      <c r="M35" s="153" t="s">
        <v>54</v>
      </c>
      <c r="N35" s="154"/>
      <c r="O35" s="155"/>
    </row>
    <row r="36" spans="1:17" s="9" customFormat="1" ht="13.8" thickBot="1" x14ac:dyDescent="0.25">
      <c r="B36" s="13"/>
      <c r="C36" s="13"/>
      <c r="D36" s="14"/>
      <c r="E36" s="14"/>
      <c r="F36" s="15"/>
      <c r="G36" s="15"/>
      <c r="H36" s="16"/>
      <c r="I36" s="17"/>
      <c r="J36" s="17"/>
      <c r="K36" s="18"/>
      <c r="L36" s="19"/>
      <c r="M36" s="17"/>
      <c r="N36" s="17"/>
      <c r="O36" s="17"/>
    </row>
    <row r="37" spans="1:17" s="9" customFormat="1" ht="13.5" customHeight="1" x14ac:dyDescent="0.2">
      <c r="B37" s="107" t="s">
        <v>0</v>
      </c>
      <c r="C37" s="108"/>
      <c r="D37" s="109"/>
      <c r="E37" s="156" t="s">
        <v>47</v>
      </c>
      <c r="F37" s="157"/>
      <c r="G37" s="157"/>
      <c r="H37" s="157"/>
      <c r="I37" s="157"/>
      <c r="J37" s="157"/>
      <c r="K37" s="157"/>
      <c r="L37" s="158"/>
      <c r="M37" s="163" t="s">
        <v>53</v>
      </c>
      <c r="N37" s="159" t="s">
        <v>43</v>
      </c>
      <c r="O37" s="17"/>
    </row>
    <row r="38" spans="1:17" s="9" customFormat="1" ht="21.6" customHeight="1" x14ac:dyDescent="0.2">
      <c r="B38" s="110"/>
      <c r="C38" s="111"/>
      <c r="D38" s="112"/>
      <c r="E38" s="20" t="s">
        <v>48</v>
      </c>
      <c r="F38" s="21">
        <v>20</v>
      </c>
      <c r="G38" s="22">
        <v>30</v>
      </c>
      <c r="H38" s="23">
        <v>40</v>
      </c>
      <c r="I38" s="24">
        <v>50</v>
      </c>
      <c r="J38" s="21">
        <v>60</v>
      </c>
      <c r="K38" s="21">
        <v>70</v>
      </c>
      <c r="L38" s="22">
        <v>80</v>
      </c>
      <c r="M38" s="164"/>
      <c r="N38" s="160"/>
      <c r="O38" s="17"/>
    </row>
    <row r="39" spans="1:17" ht="13.5" customHeight="1" x14ac:dyDescent="0.2">
      <c r="A39" s="9"/>
      <c r="B39" s="124" t="s">
        <v>20</v>
      </c>
      <c r="C39" s="119" t="s">
        <v>4</v>
      </c>
      <c r="D39" s="45" t="s">
        <v>33</v>
      </c>
      <c r="E39" s="3">
        <f>ROUND(H39*0.555,0)</f>
        <v>0</v>
      </c>
      <c r="F39" s="3">
        <f>ROUND(H39*0.778,0)</f>
        <v>0</v>
      </c>
      <c r="G39" s="3">
        <f>ROUND(H39*0.888,0)</f>
        <v>0</v>
      </c>
      <c r="H39" s="4"/>
      <c r="I39" s="3">
        <f>ROUND(H39*1.082,0)</f>
        <v>0</v>
      </c>
      <c r="J39" s="3">
        <f>ROUND(H39*1.194,0)</f>
        <v>0</v>
      </c>
      <c r="K39" s="3">
        <f>ROUND(H39*1.277,0)</f>
        <v>0</v>
      </c>
      <c r="L39" s="5">
        <f>ROUND(H39*1.388,0)</f>
        <v>0</v>
      </c>
      <c r="M39" s="72">
        <v>6276</v>
      </c>
      <c r="N39" s="73">
        <f t="shared" ref="N39:N53" si="1">H39*M39</f>
        <v>0</v>
      </c>
      <c r="O39" s="17"/>
      <c r="P39" s="9"/>
      <c r="Q39" s="74"/>
    </row>
    <row r="40" spans="1:17" x14ac:dyDescent="0.2">
      <c r="A40" s="9"/>
      <c r="B40" s="124"/>
      <c r="C40" s="119"/>
      <c r="D40" s="49" t="s">
        <v>8</v>
      </c>
      <c r="E40" s="6">
        <f>ROUND(H40*0.56,0)</f>
        <v>0</v>
      </c>
      <c r="F40" s="6">
        <f>ROUND(H40*0.78,0)</f>
        <v>0</v>
      </c>
      <c r="G40" s="6">
        <f>ROUND(H40*0.877,0)</f>
        <v>0</v>
      </c>
      <c r="H40" s="7"/>
      <c r="I40" s="6">
        <f>ROUND(H40*1.097,0)</f>
        <v>0</v>
      </c>
      <c r="J40" s="6">
        <f>ROUND(H40*1.195,0)</f>
        <v>0</v>
      </c>
      <c r="K40" s="6">
        <f>ROUND(H40*1.292,0)</f>
        <v>0</v>
      </c>
      <c r="L40" s="8">
        <f>ROUND(H40*1.39,0)</f>
        <v>0</v>
      </c>
      <c r="M40" s="75">
        <v>5902</v>
      </c>
      <c r="N40" s="76">
        <f t="shared" si="1"/>
        <v>0</v>
      </c>
      <c r="O40" s="17"/>
      <c r="P40" s="9"/>
      <c r="Q40" s="74"/>
    </row>
    <row r="41" spans="1:17" ht="13.5" customHeight="1" x14ac:dyDescent="0.2">
      <c r="A41" s="9"/>
      <c r="B41" s="124"/>
      <c r="C41" s="119" t="s">
        <v>9</v>
      </c>
      <c r="D41" s="45" t="s">
        <v>10</v>
      </c>
      <c r="E41" s="3">
        <f>ROUND(H41*0.552,0)</f>
        <v>0</v>
      </c>
      <c r="F41" s="3">
        <f>ROUND(H41*0.789,0)</f>
        <v>0</v>
      </c>
      <c r="G41" s="3">
        <f>ROUND(H41*0.894,0)</f>
        <v>0</v>
      </c>
      <c r="H41" s="4"/>
      <c r="I41" s="3">
        <f>ROUND(H41*1.078,0)</f>
        <v>0</v>
      </c>
      <c r="J41" s="3">
        <f>ROUND(H41*1.183,0)</f>
        <v>0</v>
      </c>
      <c r="K41" s="3">
        <f>ROUND(H41*1.29,0)</f>
        <v>0</v>
      </c>
      <c r="L41" s="5">
        <f>ROUND(H41*1.394,0)</f>
        <v>0</v>
      </c>
      <c r="M41" s="72">
        <v>343</v>
      </c>
      <c r="N41" s="73">
        <f t="shared" si="1"/>
        <v>0</v>
      </c>
      <c r="O41" s="17"/>
      <c r="P41" s="9"/>
      <c r="Q41" s="74"/>
    </row>
    <row r="42" spans="1:17" x14ac:dyDescent="0.2">
      <c r="A42" s="9"/>
      <c r="B42" s="124"/>
      <c r="C42" s="119"/>
      <c r="D42" s="47" t="s">
        <v>8</v>
      </c>
      <c r="E42" s="6">
        <f>ROUND(H42*0.563,0)</f>
        <v>0</v>
      </c>
      <c r="F42" s="6">
        <f>ROUND(H42*0.791,0)</f>
        <v>0</v>
      </c>
      <c r="G42" s="6">
        <f>ROUND(H42*0.895,0)</f>
        <v>0</v>
      </c>
      <c r="H42" s="7"/>
      <c r="I42" s="6">
        <f>ROUND(H42*1.104,0)</f>
        <v>0</v>
      </c>
      <c r="J42" s="6">
        <f>ROUND(H42*1.208,0)</f>
        <v>0</v>
      </c>
      <c r="K42" s="6">
        <f>ROUND(H42*1.312,0)</f>
        <v>0</v>
      </c>
      <c r="L42" s="8">
        <f>ROUND(H42*1.395,0)</f>
        <v>0</v>
      </c>
      <c r="M42" s="77">
        <v>3893</v>
      </c>
      <c r="N42" s="78">
        <f t="shared" si="1"/>
        <v>0</v>
      </c>
      <c r="O42" s="17"/>
      <c r="P42" s="9"/>
      <c r="Q42" s="74"/>
    </row>
    <row r="43" spans="1:17" x14ac:dyDescent="0.2">
      <c r="A43" s="9"/>
      <c r="B43" s="124"/>
      <c r="C43" s="119"/>
      <c r="D43" s="47" t="s">
        <v>34</v>
      </c>
      <c r="E43" s="6">
        <f>ROUND(H43*0.56,0)</f>
        <v>0</v>
      </c>
      <c r="F43" s="6">
        <f>ROUND(H43*0.786,0)</f>
        <v>0</v>
      </c>
      <c r="G43" s="6">
        <f>ROUND(H43*0.893,0)</f>
        <v>0</v>
      </c>
      <c r="H43" s="7"/>
      <c r="I43" s="6">
        <f>ROUND(H43*1.093,0)</f>
        <v>0</v>
      </c>
      <c r="J43" s="6">
        <f>ROUND(H43*1.2,0)</f>
        <v>0</v>
      </c>
      <c r="K43" s="6">
        <f>ROUND(H43*1.293,0)</f>
        <v>0</v>
      </c>
      <c r="L43" s="8">
        <f>ROUND(H43*1.4,0)</f>
        <v>0</v>
      </c>
      <c r="M43" s="77">
        <v>4028</v>
      </c>
      <c r="N43" s="78">
        <f t="shared" si="1"/>
        <v>0</v>
      </c>
      <c r="O43" s="17"/>
      <c r="P43" s="9"/>
      <c r="Q43" s="74"/>
    </row>
    <row r="44" spans="1:17" x14ac:dyDescent="0.2">
      <c r="A44" s="9"/>
      <c r="B44" s="124"/>
      <c r="C44" s="119"/>
      <c r="D44" s="47" t="s">
        <v>13</v>
      </c>
      <c r="E44" s="6">
        <f>ROUND(H44*0.558,0)</f>
        <v>0</v>
      </c>
      <c r="F44" s="6">
        <f>ROUND(H44*0.8,0)</f>
        <v>0</v>
      </c>
      <c r="G44" s="6">
        <f>ROUND(H44*0.9,0)</f>
        <v>0</v>
      </c>
      <c r="H44" s="7"/>
      <c r="I44" s="6">
        <f>ROUND(H44*1.1,0)</f>
        <v>0</v>
      </c>
      <c r="J44" s="6">
        <f>ROUND(H44*1.208,0)</f>
        <v>0</v>
      </c>
      <c r="K44" s="6">
        <f>ROUND(H44*1.308,0)</f>
        <v>0</v>
      </c>
      <c r="L44" s="8">
        <f>ROUND(H44*1.408,0)</f>
        <v>0</v>
      </c>
      <c r="M44" s="77">
        <v>45</v>
      </c>
      <c r="N44" s="78">
        <f t="shared" si="1"/>
        <v>0</v>
      </c>
      <c r="O44" s="17"/>
      <c r="P44" s="9"/>
      <c r="Q44" s="74"/>
    </row>
    <row r="45" spans="1:17" x14ac:dyDescent="0.2">
      <c r="A45" s="9"/>
      <c r="B45" s="124"/>
      <c r="C45" s="119"/>
      <c r="D45" s="47" t="s">
        <v>28</v>
      </c>
      <c r="E45" s="6">
        <f>ROUND(H45*0.5575,0)</f>
        <v>0</v>
      </c>
      <c r="F45" s="6">
        <f>ROUND(H45*0.7915,0)</f>
        <v>0</v>
      </c>
      <c r="G45" s="6">
        <f>ROUND(H45*0.896,0)</f>
        <v>0</v>
      </c>
      <c r="H45" s="7"/>
      <c r="I45" s="6">
        <f>ROUND(H45*1.099,0)</f>
        <v>0</v>
      </c>
      <c r="J45" s="6">
        <f>ROUND(H45*1.203,0)</f>
        <v>0</v>
      </c>
      <c r="K45" s="6">
        <f>ROUND(H45*1.302,0)</f>
        <v>0</v>
      </c>
      <c r="L45" s="8">
        <f>ROUND(H45*1.406,0)</f>
        <v>0</v>
      </c>
      <c r="M45" s="77">
        <v>510</v>
      </c>
      <c r="N45" s="78">
        <f t="shared" si="1"/>
        <v>0</v>
      </c>
      <c r="O45" s="17"/>
      <c r="P45" s="9"/>
      <c r="Q45" s="74"/>
    </row>
    <row r="46" spans="1:17" x14ac:dyDescent="0.2">
      <c r="A46" s="9"/>
      <c r="B46" s="124"/>
      <c r="C46" s="119"/>
      <c r="D46" s="56" t="s">
        <v>77</v>
      </c>
      <c r="E46" s="6">
        <f>ROUND(H46*0.562,0)</f>
        <v>0</v>
      </c>
      <c r="F46" s="6">
        <f>ROUND(H46*0.794,)</f>
        <v>0</v>
      </c>
      <c r="G46" s="6">
        <f>ROUND(H46*0.8986,0)</f>
        <v>0</v>
      </c>
      <c r="H46" s="7"/>
      <c r="I46" s="6">
        <f>ROUND(H46*1.1012,0)</f>
        <v>0</v>
      </c>
      <c r="J46" s="6">
        <f>ROUND(H46*1.2025,0)</f>
        <v>0</v>
      </c>
      <c r="K46" s="6">
        <f>ROUND(H46*1.304,0)</f>
        <v>0</v>
      </c>
      <c r="L46" s="8">
        <f>ROUND(H46*1.4084,0)</f>
        <v>0</v>
      </c>
      <c r="M46" s="77">
        <v>127</v>
      </c>
      <c r="N46" s="104">
        <f t="shared" si="1"/>
        <v>0</v>
      </c>
      <c r="O46" s="17"/>
      <c r="P46" s="9"/>
      <c r="Q46" s="74"/>
    </row>
    <row r="47" spans="1:17" x14ac:dyDescent="0.2">
      <c r="A47" s="9"/>
      <c r="B47" s="124"/>
      <c r="C47" s="119"/>
      <c r="D47" s="49" t="s">
        <v>74</v>
      </c>
      <c r="E47" s="6">
        <f>ROUND(H47*0.562,0)</f>
        <v>0</v>
      </c>
      <c r="F47" s="6">
        <f>ROUND(H47*0.794,)</f>
        <v>0</v>
      </c>
      <c r="G47" s="6">
        <f>ROUND(H47*0.8986,0)</f>
        <v>0</v>
      </c>
      <c r="H47" s="7"/>
      <c r="I47" s="6">
        <f>ROUND(H47*1.1012,0)</f>
        <v>0</v>
      </c>
      <c r="J47" s="6">
        <f>ROUND(H47*1.2025,0)</f>
        <v>0</v>
      </c>
      <c r="K47" s="6">
        <f>ROUND(H47*1.304,0)</f>
        <v>0</v>
      </c>
      <c r="L47" s="8">
        <f>ROUND(H47*1.4084,0)</f>
        <v>0</v>
      </c>
      <c r="M47" s="77">
        <v>31</v>
      </c>
      <c r="N47" s="76">
        <f t="shared" si="1"/>
        <v>0</v>
      </c>
      <c r="O47" s="17"/>
      <c r="P47" s="9"/>
      <c r="Q47" s="74"/>
    </row>
    <row r="48" spans="1:17" ht="13.5" customHeight="1" x14ac:dyDescent="0.2">
      <c r="A48" s="9"/>
      <c r="B48" s="124"/>
      <c r="C48" s="119" t="s">
        <v>15</v>
      </c>
      <c r="D48" s="53" t="s">
        <v>35</v>
      </c>
      <c r="E48" s="3">
        <f>ROUND(H48*0.56,0)</f>
        <v>0</v>
      </c>
      <c r="F48" s="3">
        <f>ROUND(H48*0.798,0)</f>
        <v>0</v>
      </c>
      <c r="G48" s="3">
        <f>ROUND(H48*0.899,0)</f>
        <v>0</v>
      </c>
      <c r="H48" s="4"/>
      <c r="I48" s="3">
        <f>ROUND(H48*1.101,0)</f>
        <v>0</v>
      </c>
      <c r="J48" s="3">
        <f>ROUND(H48*1.202,0)</f>
        <v>0</v>
      </c>
      <c r="K48" s="3">
        <f>ROUND(H48*1.303,0)</f>
        <v>0</v>
      </c>
      <c r="L48" s="5">
        <f>ROUND(H48*1.404,0)</f>
        <v>0</v>
      </c>
      <c r="M48" s="72">
        <v>1</v>
      </c>
      <c r="N48" s="79">
        <f t="shared" si="1"/>
        <v>0</v>
      </c>
      <c r="O48" s="17"/>
      <c r="P48" s="9"/>
      <c r="Q48" s="74"/>
    </row>
    <row r="49" spans="1:17" x14ac:dyDescent="0.2">
      <c r="A49" s="9"/>
      <c r="B49" s="124"/>
      <c r="C49" s="119"/>
      <c r="D49" s="47" t="s">
        <v>21</v>
      </c>
      <c r="E49" s="6">
        <f>ROUND(H49*0.563,0)</f>
        <v>0</v>
      </c>
      <c r="F49" s="6">
        <f>ROUND(H49*0.799,0)</f>
        <v>0</v>
      </c>
      <c r="G49" s="6">
        <f>ROUND(H49*0.9021,0)</f>
        <v>0</v>
      </c>
      <c r="H49" s="7"/>
      <c r="I49" s="6">
        <f>ROUND(H49*1.1032,0)</f>
        <v>0</v>
      </c>
      <c r="J49" s="6">
        <f>ROUND(H49*1.207,0)</f>
        <v>0</v>
      </c>
      <c r="K49" s="6">
        <f>ROUND(H49*1.3101,0)</f>
        <v>0</v>
      </c>
      <c r="L49" s="8">
        <f>ROUND(H49*1.408,0)</f>
        <v>0</v>
      </c>
      <c r="M49" s="77">
        <v>1</v>
      </c>
      <c r="N49" s="80">
        <f t="shared" si="1"/>
        <v>0</v>
      </c>
      <c r="O49" s="17"/>
      <c r="P49" s="9"/>
      <c r="Q49" s="74"/>
    </row>
    <row r="50" spans="1:17" x14ac:dyDescent="0.2">
      <c r="A50" s="9"/>
      <c r="B50" s="124"/>
      <c r="C50" s="119"/>
      <c r="D50" s="47" t="s">
        <v>17</v>
      </c>
      <c r="E50" s="6">
        <f>ROUND(H50*0.562,0)</f>
        <v>0</v>
      </c>
      <c r="F50" s="6">
        <f>ROUND(H50*0.794,0)</f>
        <v>0</v>
      </c>
      <c r="G50" s="6">
        <f>ROUND(H50*0.8986,0)</f>
        <v>0</v>
      </c>
      <c r="H50" s="7"/>
      <c r="I50" s="6">
        <f>ROUND(H50*1.1012,0)</f>
        <v>0</v>
      </c>
      <c r="J50" s="6">
        <f>ROUND(H50*1.2025,0)</f>
        <v>0</v>
      </c>
      <c r="K50" s="6">
        <f>ROUND(H50*1.304,0)</f>
        <v>0</v>
      </c>
      <c r="L50" s="8">
        <f>ROUND(H50*1.4084,0)</f>
        <v>0</v>
      </c>
      <c r="M50" s="77">
        <v>81</v>
      </c>
      <c r="N50" s="78">
        <f t="shared" si="1"/>
        <v>0</v>
      </c>
      <c r="O50" s="17"/>
      <c r="P50" s="9"/>
      <c r="Q50" s="74"/>
    </row>
    <row r="51" spans="1:17" x14ac:dyDescent="0.2">
      <c r="A51" s="9"/>
      <c r="B51" s="124"/>
      <c r="C51" s="119"/>
      <c r="D51" s="47" t="s">
        <v>37</v>
      </c>
      <c r="E51" s="6">
        <f>ROUND(H51*0.5614,0)</f>
        <v>0</v>
      </c>
      <c r="F51" s="6">
        <f>ROUND(H51*0.7951,0)</f>
        <v>0</v>
      </c>
      <c r="G51" s="6">
        <f>ROUND(H51*0.8987,0)</f>
        <v>0</v>
      </c>
      <c r="H51" s="7"/>
      <c r="I51" s="6">
        <f>ROUND(H51*1.1011,0)</f>
        <v>0</v>
      </c>
      <c r="J51" s="6">
        <f>ROUND(H51*1.2047,0)</f>
        <v>0</v>
      </c>
      <c r="K51" s="6">
        <f>ROUND(H51*1.306,0)</f>
        <v>0</v>
      </c>
      <c r="L51" s="8">
        <f>ROUND(H51*1.4072,0)</f>
        <v>0</v>
      </c>
      <c r="M51" s="77">
        <v>10</v>
      </c>
      <c r="N51" s="78">
        <f t="shared" si="1"/>
        <v>0</v>
      </c>
      <c r="O51" s="17"/>
      <c r="P51" s="9"/>
      <c r="Q51" s="74"/>
    </row>
    <row r="52" spans="1:17" x14ac:dyDescent="0.2">
      <c r="A52" s="9"/>
      <c r="B52" s="124"/>
      <c r="C52" s="119"/>
      <c r="D52" s="47" t="s">
        <v>22</v>
      </c>
      <c r="E52" s="6">
        <f>ROUND(H52*0.5611,0)</f>
        <v>0</v>
      </c>
      <c r="F52" s="6">
        <f>ROUND(H52*0.7951,0)</f>
        <v>0</v>
      </c>
      <c r="G52" s="6">
        <f>ROUND(H52*0.8984,0)</f>
        <v>0</v>
      </c>
      <c r="H52" s="7"/>
      <c r="I52" s="6">
        <f>ROUND(H52*1.1015,0)</f>
        <v>0</v>
      </c>
      <c r="J52" s="6">
        <f>ROUND(H52*1.2048,0)</f>
        <v>0</v>
      </c>
      <c r="K52" s="6">
        <f>ROUND(H52*1.3046,0)</f>
        <v>0</v>
      </c>
      <c r="L52" s="8">
        <f>ROUND(H52*1.408,0)</f>
        <v>0</v>
      </c>
      <c r="M52" s="77">
        <v>1</v>
      </c>
      <c r="N52" s="78">
        <f t="shared" si="1"/>
        <v>0</v>
      </c>
      <c r="O52" s="17"/>
      <c r="P52" s="9"/>
      <c r="Q52" s="74"/>
    </row>
    <row r="53" spans="1:17" ht="13.8" thickBot="1" x14ac:dyDescent="0.25">
      <c r="A53" s="9"/>
      <c r="B53" s="161"/>
      <c r="C53" s="162"/>
      <c r="D53" s="71" t="s">
        <v>23</v>
      </c>
      <c r="E53" s="6">
        <f>ROUND(H53*0.5612,0)</f>
        <v>0</v>
      </c>
      <c r="F53" s="6">
        <f>ROUND(H53*0.7937,0)</f>
        <v>0</v>
      </c>
      <c r="G53" s="6">
        <f>ROUND(H53*0.8982,0)</f>
        <v>0</v>
      </c>
      <c r="H53" s="7"/>
      <c r="I53" s="6">
        <f>ROUND(H53*1.1004,0)</f>
        <v>0</v>
      </c>
      <c r="J53" s="6">
        <f>ROUND(H53*1.2036,)</f>
        <v>0</v>
      </c>
      <c r="K53" s="6">
        <f>ROUND(H53*1.304,0)</f>
        <v>0</v>
      </c>
      <c r="L53" s="8">
        <f>ROUND(H53*1.4071,0)</f>
        <v>0</v>
      </c>
      <c r="M53" s="77">
        <v>1</v>
      </c>
      <c r="N53" s="81">
        <f t="shared" si="1"/>
        <v>0</v>
      </c>
      <c r="O53" s="82"/>
      <c r="P53" s="9"/>
      <c r="Q53" s="74"/>
    </row>
    <row r="54" spans="1:17" s="9" customFormat="1" ht="15" customHeight="1" thickBot="1" x14ac:dyDescent="0.25">
      <c r="B54" s="165" t="s">
        <v>19</v>
      </c>
      <c r="C54" s="166"/>
      <c r="D54" s="167"/>
      <c r="E54" s="25"/>
      <c r="F54" s="26"/>
      <c r="G54" s="27"/>
      <c r="H54" s="27"/>
      <c r="I54" s="27"/>
      <c r="J54" s="27"/>
      <c r="K54" s="27"/>
      <c r="L54" s="28"/>
      <c r="M54" s="29">
        <f>SUM(M39:M53)</f>
        <v>21250</v>
      </c>
      <c r="N54" s="30">
        <f>SUM(N39:N53)</f>
        <v>0</v>
      </c>
      <c r="O54" s="31" t="s">
        <v>39</v>
      </c>
    </row>
    <row r="55" spans="1:17" s="9" customFormat="1" ht="12.75" customHeight="1" x14ac:dyDescent="0.2">
      <c r="B55" s="13"/>
      <c r="C55" s="13"/>
      <c r="D55" s="9" t="s">
        <v>52</v>
      </c>
      <c r="E55" s="32"/>
      <c r="F55" s="32"/>
      <c r="G55" s="32"/>
      <c r="H55" s="32"/>
      <c r="I55" s="32"/>
      <c r="J55" s="32"/>
      <c r="K55" s="32"/>
      <c r="L55" s="32"/>
      <c r="M55" s="17"/>
      <c r="N55" s="33"/>
      <c r="O55" s="33"/>
    </row>
    <row r="56" spans="1:17" s="9" customFormat="1" ht="9" customHeight="1" thickBot="1" x14ac:dyDescent="0.25">
      <c r="B56" s="13"/>
      <c r="C56" s="13"/>
      <c r="D56" s="34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1:17" s="9" customFormat="1" ht="12.6" customHeight="1" x14ac:dyDescent="0.2">
      <c r="B57" s="168" t="s">
        <v>24</v>
      </c>
      <c r="C57" s="169"/>
      <c r="D57" s="169"/>
      <c r="E57" s="170"/>
      <c r="F57" s="174" t="s">
        <v>49</v>
      </c>
      <c r="G57" s="175"/>
      <c r="H57" s="105" t="s">
        <v>53</v>
      </c>
      <c r="I57" s="115" t="s">
        <v>43</v>
      </c>
      <c r="J57" s="136"/>
      <c r="K57" s="10"/>
      <c r="L57" s="10"/>
      <c r="M57" s="10"/>
    </row>
    <row r="58" spans="1:17" s="9" customFormat="1" x14ac:dyDescent="0.2">
      <c r="B58" s="171"/>
      <c r="C58" s="172"/>
      <c r="D58" s="172"/>
      <c r="E58" s="173"/>
      <c r="F58" s="176"/>
      <c r="G58" s="177"/>
      <c r="H58" s="106"/>
      <c r="I58" s="117"/>
      <c r="J58" s="137"/>
      <c r="K58" s="10"/>
      <c r="L58" s="10"/>
      <c r="M58" s="10"/>
    </row>
    <row r="59" spans="1:17" ht="13.5" customHeight="1" x14ac:dyDescent="0.2">
      <c r="A59" s="9"/>
      <c r="B59" s="180" t="s">
        <v>25</v>
      </c>
      <c r="C59" s="181" t="s">
        <v>26</v>
      </c>
      <c r="D59" s="83" t="s">
        <v>27</v>
      </c>
      <c r="E59" s="84"/>
      <c r="F59" s="183"/>
      <c r="G59" s="184"/>
      <c r="H59" s="93">
        <v>30</v>
      </c>
      <c r="I59" s="138">
        <f t="shared" ref="I59:I65" si="2">F59*H59</f>
        <v>0</v>
      </c>
      <c r="J59" s="139"/>
      <c r="K59" s="10"/>
      <c r="L59" s="10"/>
      <c r="M59" s="10"/>
      <c r="N59" s="9"/>
      <c r="O59" s="9"/>
      <c r="P59" s="9"/>
      <c r="Q59" s="9"/>
    </row>
    <row r="60" spans="1:17" ht="13.5" customHeight="1" x14ac:dyDescent="0.2">
      <c r="A60" s="9"/>
      <c r="B60" s="124"/>
      <c r="C60" s="182"/>
      <c r="D60" s="85" t="s">
        <v>28</v>
      </c>
      <c r="E60" s="86"/>
      <c r="F60" s="203"/>
      <c r="G60" s="204"/>
      <c r="H60" s="94">
        <v>25</v>
      </c>
      <c r="I60" s="140">
        <f t="shared" si="2"/>
        <v>0</v>
      </c>
      <c r="J60" s="141"/>
      <c r="K60" s="10"/>
      <c r="L60" s="10"/>
      <c r="M60" s="10"/>
      <c r="N60" s="9"/>
      <c r="O60" s="9"/>
      <c r="P60" s="9"/>
      <c r="Q60" s="9"/>
    </row>
    <row r="61" spans="1:17" ht="13.5" customHeight="1" x14ac:dyDescent="0.2">
      <c r="A61" s="9"/>
      <c r="B61" s="124"/>
      <c r="C61" s="182"/>
      <c r="D61" s="85" t="s">
        <v>14</v>
      </c>
      <c r="E61" s="86"/>
      <c r="F61" s="203"/>
      <c r="G61" s="204"/>
      <c r="H61" s="94">
        <v>20</v>
      </c>
      <c r="I61" s="140">
        <f t="shared" si="2"/>
        <v>0</v>
      </c>
      <c r="J61" s="141"/>
      <c r="K61" s="10"/>
      <c r="L61" s="10"/>
      <c r="M61" s="10"/>
      <c r="N61" s="9"/>
      <c r="O61" s="9"/>
      <c r="P61" s="9"/>
      <c r="Q61" s="9"/>
    </row>
    <row r="62" spans="1:17" ht="13.5" customHeight="1" x14ac:dyDescent="0.2">
      <c r="A62" s="9"/>
      <c r="B62" s="124"/>
      <c r="C62" s="114"/>
      <c r="D62" s="87" t="s">
        <v>29</v>
      </c>
      <c r="E62" s="88"/>
      <c r="F62" s="205"/>
      <c r="G62" s="206"/>
      <c r="H62" s="95">
        <v>10</v>
      </c>
      <c r="I62" s="132">
        <f t="shared" si="2"/>
        <v>0</v>
      </c>
      <c r="J62" s="133"/>
      <c r="K62" s="10"/>
      <c r="L62" s="10"/>
      <c r="M62" s="10"/>
      <c r="N62" s="9"/>
      <c r="O62" s="9"/>
      <c r="P62" s="9"/>
      <c r="Q62" s="9"/>
    </row>
    <row r="63" spans="1:17" ht="13.5" customHeight="1" x14ac:dyDescent="0.2">
      <c r="A63" s="9"/>
      <c r="B63" s="180" t="s">
        <v>30</v>
      </c>
      <c r="C63" s="181" t="s">
        <v>31</v>
      </c>
      <c r="D63" s="89" t="s">
        <v>28</v>
      </c>
      <c r="E63" s="90"/>
      <c r="F63" s="218"/>
      <c r="G63" s="219"/>
      <c r="H63" s="93">
        <v>30</v>
      </c>
      <c r="I63" s="134">
        <f t="shared" si="2"/>
        <v>0</v>
      </c>
      <c r="J63" s="135"/>
      <c r="K63" s="10"/>
      <c r="L63" s="10"/>
      <c r="M63" s="10"/>
      <c r="N63" s="9"/>
      <c r="O63" s="9"/>
      <c r="P63" s="9"/>
      <c r="Q63" s="9"/>
    </row>
    <row r="64" spans="1:17" ht="13.5" customHeight="1" x14ac:dyDescent="0.2">
      <c r="A64" s="9"/>
      <c r="B64" s="124"/>
      <c r="C64" s="182"/>
      <c r="D64" s="85" t="s">
        <v>14</v>
      </c>
      <c r="E64" s="86"/>
      <c r="F64" s="203"/>
      <c r="G64" s="204"/>
      <c r="H64" s="94">
        <v>23</v>
      </c>
      <c r="I64" s="140">
        <f t="shared" si="2"/>
        <v>0</v>
      </c>
      <c r="J64" s="141"/>
      <c r="K64" s="10"/>
      <c r="L64" s="10"/>
      <c r="M64" s="10"/>
      <c r="N64" s="9"/>
      <c r="O64" s="9"/>
      <c r="P64" s="9"/>
      <c r="Q64" s="9"/>
    </row>
    <row r="65" spans="1:17" ht="14.25" customHeight="1" thickBot="1" x14ac:dyDescent="0.25">
      <c r="A65" s="9"/>
      <c r="B65" s="125"/>
      <c r="C65" s="182"/>
      <c r="D65" s="91" t="s">
        <v>29</v>
      </c>
      <c r="E65" s="92"/>
      <c r="F65" s="220"/>
      <c r="G65" s="221"/>
      <c r="H65" s="96">
        <v>4</v>
      </c>
      <c r="I65" s="140">
        <f t="shared" si="2"/>
        <v>0</v>
      </c>
      <c r="J65" s="141"/>
      <c r="K65" s="10"/>
      <c r="L65" s="10"/>
      <c r="M65" s="10"/>
      <c r="N65" s="9"/>
      <c r="O65" s="9"/>
      <c r="P65" s="9"/>
      <c r="Q65" s="9"/>
    </row>
    <row r="66" spans="1:17" s="9" customFormat="1" ht="15" customHeight="1" thickBot="1" x14ac:dyDescent="0.25">
      <c r="B66" s="192" t="s">
        <v>19</v>
      </c>
      <c r="C66" s="193"/>
      <c r="D66" s="193"/>
      <c r="E66" s="35"/>
      <c r="F66" s="194"/>
      <c r="G66" s="195"/>
      <c r="H66" s="36">
        <f>SUM(H59:H65)</f>
        <v>142</v>
      </c>
      <c r="I66" s="222">
        <f>SUM(I59:J65)</f>
        <v>0</v>
      </c>
      <c r="J66" s="223"/>
      <c r="K66" s="37" t="s">
        <v>32</v>
      </c>
      <c r="L66" s="10"/>
      <c r="M66" s="10"/>
    </row>
    <row r="67" spans="1:17" s="9" customFormat="1" ht="13.8" thickBot="1" x14ac:dyDescent="0.25">
      <c r="B67" s="17"/>
      <c r="C67" s="17"/>
      <c r="D67" s="17"/>
      <c r="E67" s="17"/>
      <c r="F67" s="38"/>
      <c r="G67" s="38"/>
      <c r="H67" s="39"/>
      <c r="I67" s="38"/>
      <c r="J67" s="38"/>
      <c r="K67" s="40"/>
      <c r="L67" s="39"/>
      <c r="N67" s="41"/>
      <c r="O67" s="38"/>
    </row>
    <row r="68" spans="1:17" s="9" customFormat="1" ht="26.4" customHeight="1" x14ac:dyDescent="0.2">
      <c r="B68" s="224"/>
      <c r="C68" s="225"/>
      <c r="D68" s="225"/>
      <c r="E68" s="226"/>
      <c r="F68" s="198" t="s">
        <v>59</v>
      </c>
      <c r="G68" s="199"/>
      <c r="H68" s="42" t="s">
        <v>60</v>
      </c>
      <c r="I68" s="227" t="s">
        <v>58</v>
      </c>
      <c r="J68" s="228"/>
      <c r="K68" s="10"/>
      <c r="L68" s="10"/>
      <c r="M68" s="10"/>
      <c r="N68" s="41"/>
      <c r="O68" s="38"/>
    </row>
    <row r="69" spans="1:17" ht="13.8" thickBot="1" x14ac:dyDescent="0.25">
      <c r="A69" s="9"/>
      <c r="B69" s="200" t="s">
        <v>57</v>
      </c>
      <c r="C69" s="201"/>
      <c r="D69" s="201"/>
      <c r="E69" s="202"/>
      <c r="F69" s="196"/>
      <c r="G69" s="197"/>
      <c r="H69" s="97">
        <v>75</v>
      </c>
      <c r="I69" s="229">
        <f>F69*H69</f>
        <v>0</v>
      </c>
      <c r="J69" s="230"/>
      <c r="K69" s="37" t="s">
        <v>61</v>
      </c>
      <c r="L69" s="10"/>
      <c r="M69" s="43" t="s">
        <v>56</v>
      </c>
      <c r="N69" s="10"/>
      <c r="O69" s="38"/>
      <c r="P69" s="9"/>
      <c r="Q69" s="9"/>
    </row>
    <row r="70" spans="1:17" s="9" customFormat="1" ht="13.8" thickBot="1" x14ac:dyDescent="0.25">
      <c r="B70" s="17"/>
      <c r="C70" s="17"/>
      <c r="D70" s="17"/>
      <c r="E70" s="17"/>
      <c r="F70" s="38"/>
      <c r="G70" s="38"/>
      <c r="H70" s="39"/>
      <c r="I70" s="38"/>
      <c r="J70" s="38"/>
      <c r="K70" s="40"/>
      <c r="L70" s="39"/>
      <c r="M70" s="38"/>
      <c r="N70" s="41"/>
      <c r="O70" s="38"/>
    </row>
    <row r="71" spans="1:17" s="9" customFormat="1" ht="16.5" customHeight="1" thickBot="1" x14ac:dyDescent="0.25">
      <c r="B71" s="188" t="s">
        <v>44</v>
      </c>
      <c r="C71" s="189"/>
      <c r="D71" s="189"/>
      <c r="E71" s="189"/>
      <c r="F71" s="189"/>
      <c r="G71" s="189"/>
      <c r="H71" s="189"/>
      <c r="I71" s="190"/>
      <c r="J71" s="142">
        <f>I35</f>
        <v>0</v>
      </c>
      <c r="K71" s="191"/>
      <c r="L71" s="143"/>
      <c r="N71" s="41"/>
      <c r="O71" s="38"/>
    </row>
    <row r="72" spans="1:17" s="9" customFormat="1" ht="16.5" customHeight="1" thickBot="1" x14ac:dyDescent="0.25">
      <c r="B72" s="188" t="s">
        <v>45</v>
      </c>
      <c r="C72" s="189"/>
      <c r="D72" s="189"/>
      <c r="E72" s="189"/>
      <c r="F72" s="189"/>
      <c r="G72" s="189"/>
      <c r="H72" s="189"/>
      <c r="I72" s="190"/>
      <c r="J72" s="142">
        <f>N54</f>
        <v>0</v>
      </c>
      <c r="K72" s="191"/>
      <c r="L72" s="143"/>
      <c r="N72" s="41"/>
      <c r="O72" s="38"/>
    </row>
    <row r="73" spans="1:17" s="9" customFormat="1" ht="16.5" customHeight="1" thickBot="1" x14ac:dyDescent="0.25">
      <c r="B73" s="188" t="s">
        <v>46</v>
      </c>
      <c r="C73" s="189"/>
      <c r="D73" s="189"/>
      <c r="E73" s="189"/>
      <c r="F73" s="189"/>
      <c r="G73" s="189"/>
      <c r="H73" s="189"/>
      <c r="I73" s="190"/>
      <c r="J73" s="142">
        <f>I66</f>
        <v>0</v>
      </c>
      <c r="K73" s="191"/>
      <c r="L73" s="143"/>
      <c r="N73" s="41"/>
      <c r="O73" s="38"/>
    </row>
    <row r="74" spans="1:17" s="9" customFormat="1" ht="16.5" customHeight="1" thickBot="1" x14ac:dyDescent="0.25">
      <c r="B74" s="188" t="s">
        <v>62</v>
      </c>
      <c r="C74" s="189"/>
      <c r="D74" s="189"/>
      <c r="E74" s="189"/>
      <c r="F74" s="189"/>
      <c r="G74" s="189"/>
      <c r="H74" s="189"/>
      <c r="I74" s="190"/>
      <c r="J74" s="142">
        <f>I69</f>
        <v>0</v>
      </c>
      <c r="K74" s="191"/>
      <c r="L74" s="143"/>
      <c r="N74" s="41"/>
    </row>
    <row r="75" spans="1:17" s="9" customFormat="1" ht="16.5" customHeight="1" thickBot="1" x14ac:dyDescent="0.25">
      <c r="B75" s="188" t="s">
        <v>68</v>
      </c>
      <c r="C75" s="189"/>
      <c r="D75" s="189"/>
      <c r="E75" s="189"/>
      <c r="F75" s="189"/>
      <c r="G75" s="189"/>
      <c r="H75" s="189"/>
      <c r="I75" s="190"/>
      <c r="J75" s="212">
        <v>0</v>
      </c>
      <c r="K75" s="213"/>
      <c r="L75" s="214"/>
      <c r="M75" s="43" t="s">
        <v>71</v>
      </c>
      <c r="N75" s="41"/>
    </row>
    <row r="76" spans="1:17" s="9" customFormat="1" ht="16.5" customHeight="1" thickTop="1" thickBot="1" x14ac:dyDescent="0.25">
      <c r="B76" s="188" t="s">
        <v>50</v>
      </c>
      <c r="C76" s="189"/>
      <c r="D76" s="189"/>
      <c r="E76" s="189"/>
      <c r="F76" s="189"/>
      <c r="G76" s="189"/>
      <c r="H76" s="189"/>
      <c r="I76" s="190"/>
      <c r="J76" s="215">
        <f>SUM(J71:L75)</f>
        <v>0</v>
      </c>
      <c r="K76" s="216"/>
      <c r="L76" s="217"/>
      <c r="M76" s="44"/>
      <c r="N76" s="41"/>
    </row>
    <row r="77" spans="1:17" s="9" customFormat="1" ht="16.5" customHeight="1" thickBot="1" x14ac:dyDescent="0.25">
      <c r="B77" s="188" t="s">
        <v>63</v>
      </c>
      <c r="C77" s="189"/>
      <c r="D77" s="189"/>
      <c r="E77" s="189"/>
      <c r="F77" s="189"/>
      <c r="G77" s="189"/>
      <c r="H77" s="189"/>
      <c r="I77" s="190"/>
      <c r="J77" s="142">
        <f>ROUNDDOWN(J76*0.1,0)</f>
        <v>0</v>
      </c>
      <c r="K77" s="191"/>
      <c r="L77" s="143"/>
      <c r="M77" s="44"/>
      <c r="N77" s="41"/>
    </row>
    <row r="78" spans="1:17" s="9" customFormat="1" ht="16.5" customHeight="1" thickTop="1" thickBot="1" x14ac:dyDescent="0.25">
      <c r="B78" s="185" t="s">
        <v>51</v>
      </c>
      <c r="C78" s="186"/>
      <c r="D78" s="186"/>
      <c r="E78" s="186"/>
      <c r="F78" s="186"/>
      <c r="G78" s="186"/>
      <c r="H78" s="186"/>
      <c r="I78" s="187"/>
      <c r="J78" s="207">
        <f>SUM(J76:L77)</f>
        <v>0</v>
      </c>
      <c r="K78" s="208"/>
      <c r="L78" s="209"/>
      <c r="N78" s="41"/>
      <c r="O78" s="38"/>
    </row>
    <row r="79" spans="1:17" s="9" customFormat="1" ht="62.4" customHeight="1" thickTop="1" x14ac:dyDescent="0.2">
      <c r="B79" s="210" t="s">
        <v>55</v>
      </c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1"/>
    </row>
    <row r="80" spans="1:17" s="9" customFormat="1" x14ac:dyDescent="0.2"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6:15" s="9" customFormat="1" x14ac:dyDescent="0.2">
      <c r="F81" s="10"/>
      <c r="G81" s="10"/>
      <c r="H81" s="10"/>
      <c r="I81" s="10"/>
      <c r="J81" s="10"/>
      <c r="K81" s="10"/>
      <c r="L81" s="10"/>
      <c r="M81" s="10"/>
      <c r="N81" s="10"/>
      <c r="O81" s="10"/>
    </row>
  </sheetData>
  <sheetProtection algorithmName="SHA-512" hashValue="qFYyFvey3ZyUiLx4d0GDqy652unWhb5GAI36LGI6LNiTb1YOB8pf+1N69mvaf2J0YA7o0NMBUc0CAu0IMa/OxQ==" saltValue="omHHVubKELoOqNxtSyCN1g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C23:C34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B3:D4"/>
    <mergeCell ref="E3:E4"/>
    <mergeCell ref="F3:G4"/>
    <mergeCell ref="H3:H4"/>
    <mergeCell ref="I3:J4"/>
    <mergeCell ref="M3:O4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N10:O11"/>
    <mergeCell ref="F11:G11"/>
    <mergeCell ref="I11:J11"/>
  </mergeCells>
  <phoneticPr fontId="2"/>
  <dataValidations count="1">
    <dataValidation type="whole" allowBlank="1" showInputMessage="1" showErrorMessage="1" sqref="F69:G69 H39:H53 F59:G65 F5:G34">
      <formula1>-1000000000</formula1>
      <formula2>1000000000</formula2>
    </dataValidation>
  </dataValidations>
  <pageMargins left="0.78740157480314965" right="0.59055118110236227" top="0.78740157480314965" bottom="0.19685039370078741" header="0.55118110236220474" footer="0.31496062992125984"/>
  <pageSetup paperSize="9" scale="68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北多摩西部</vt:lpstr>
      <vt:lpstr>北多摩西部!Print_Area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2022-01-25T08:12:56Z</cp:lastPrinted>
  <dcterms:created xsi:type="dcterms:W3CDTF">2018-02-23T02:09:25Z</dcterms:created>
  <dcterms:modified xsi:type="dcterms:W3CDTF">2022-01-25T09:17:50Z</dcterms:modified>
</cp:coreProperties>
</file>