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2.10.4\管理課\契約関係\契約関係\●委託\R4\入札（準備契約）\119 令和5年度苗木の掘取運搬委託（西多摩）〔複数単価契約〕\02 公表\仕様書\"/>
    </mc:Choice>
  </mc:AlternateContent>
  <bookViews>
    <workbookView xWindow="0" yWindow="0" windowWidth="21570" windowHeight="7965"/>
  </bookViews>
  <sheets>
    <sheet name="西多摩" sheetId="1" r:id="rId1"/>
  </sheets>
  <definedNames>
    <definedName name="_xlnm.Print_Area" localSheetId="0">西多摩!$A$1:$P$79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9" i="1" l="1"/>
  <c r="J74" i="1" s="1"/>
  <c r="H66" i="1"/>
  <c r="I65" i="1"/>
  <c r="I64" i="1"/>
  <c r="I63" i="1"/>
  <c r="I62" i="1"/>
  <c r="I61" i="1"/>
  <c r="I60" i="1"/>
  <c r="I59" i="1"/>
  <c r="I66" i="1" s="1"/>
  <c r="J73" i="1" s="1"/>
  <c r="N54" i="1"/>
  <c r="J72" i="1" s="1"/>
  <c r="M54" i="1"/>
  <c r="N53" i="1"/>
  <c r="L53" i="1"/>
  <c r="K53" i="1"/>
  <c r="J53" i="1"/>
  <c r="I53" i="1"/>
  <c r="G53" i="1"/>
  <c r="F53" i="1"/>
  <c r="E53" i="1"/>
  <c r="N52" i="1"/>
  <c r="L52" i="1"/>
  <c r="K52" i="1"/>
  <c r="J52" i="1"/>
  <c r="I52" i="1"/>
  <c r="G52" i="1"/>
  <c r="F52" i="1"/>
  <c r="E52" i="1"/>
  <c r="N51" i="1"/>
  <c r="L51" i="1"/>
  <c r="K51" i="1"/>
  <c r="J51" i="1"/>
  <c r="I51" i="1"/>
  <c r="G51" i="1"/>
  <c r="F51" i="1"/>
  <c r="E51" i="1"/>
  <c r="N50" i="1"/>
  <c r="L50" i="1"/>
  <c r="K50" i="1"/>
  <c r="J50" i="1"/>
  <c r="I50" i="1"/>
  <c r="G50" i="1"/>
  <c r="F50" i="1"/>
  <c r="E50" i="1"/>
  <c r="N49" i="1"/>
  <c r="L49" i="1"/>
  <c r="K49" i="1"/>
  <c r="J49" i="1"/>
  <c r="I49" i="1"/>
  <c r="G49" i="1"/>
  <c r="F49" i="1"/>
  <c r="E49" i="1"/>
  <c r="N48" i="1"/>
  <c r="L48" i="1"/>
  <c r="K48" i="1"/>
  <c r="J48" i="1"/>
  <c r="I48" i="1"/>
  <c r="G48" i="1"/>
  <c r="F48" i="1"/>
  <c r="E48" i="1"/>
  <c r="N47" i="1"/>
  <c r="L47" i="1"/>
  <c r="K47" i="1"/>
  <c r="J47" i="1"/>
  <c r="I47" i="1"/>
  <c r="G47" i="1"/>
  <c r="F47" i="1"/>
  <c r="E47" i="1"/>
  <c r="N46" i="1"/>
  <c r="L46" i="1"/>
  <c r="K46" i="1"/>
  <c r="J46" i="1"/>
  <c r="I46" i="1"/>
  <c r="G46" i="1"/>
  <c r="F46" i="1"/>
  <c r="E46" i="1"/>
  <c r="N45" i="1"/>
  <c r="L45" i="1"/>
  <c r="K45" i="1"/>
  <c r="J45" i="1"/>
  <c r="I45" i="1"/>
  <c r="G45" i="1"/>
  <c r="F45" i="1"/>
  <c r="E45" i="1"/>
  <c r="N44" i="1"/>
  <c r="L44" i="1"/>
  <c r="K44" i="1"/>
  <c r="J44" i="1"/>
  <c r="I44" i="1"/>
  <c r="G44" i="1"/>
  <c r="F44" i="1"/>
  <c r="E44" i="1"/>
  <c r="N43" i="1"/>
  <c r="L43" i="1"/>
  <c r="K43" i="1"/>
  <c r="J43" i="1"/>
  <c r="I43" i="1"/>
  <c r="G43" i="1"/>
  <c r="F43" i="1"/>
  <c r="E43" i="1"/>
  <c r="N42" i="1"/>
  <c r="L42" i="1"/>
  <c r="K42" i="1"/>
  <c r="J42" i="1"/>
  <c r="I42" i="1"/>
  <c r="G42" i="1"/>
  <c r="F42" i="1"/>
  <c r="E42" i="1"/>
  <c r="N41" i="1"/>
  <c r="L41" i="1"/>
  <c r="K41" i="1"/>
  <c r="J41" i="1"/>
  <c r="I41" i="1"/>
  <c r="G41" i="1"/>
  <c r="F41" i="1"/>
  <c r="E41" i="1"/>
  <c r="N40" i="1"/>
  <c r="L40" i="1"/>
  <c r="K40" i="1"/>
  <c r="J40" i="1"/>
  <c r="I40" i="1"/>
  <c r="G40" i="1"/>
  <c r="F40" i="1"/>
  <c r="E40" i="1"/>
  <c r="N39" i="1"/>
  <c r="L39" i="1"/>
  <c r="K39" i="1"/>
  <c r="J39" i="1"/>
  <c r="I39" i="1"/>
  <c r="G39" i="1"/>
  <c r="F39" i="1"/>
  <c r="E39" i="1"/>
  <c r="H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35" i="1" s="1"/>
  <c r="J71" i="1" s="1"/>
  <c r="J76" i="1" s="1"/>
  <c r="J77" i="1" l="1"/>
  <c r="J78" i="1" s="1"/>
</calcChain>
</file>

<file path=xl/sharedStrings.xml><?xml version="1.0" encoding="utf-8"?>
<sst xmlns="http://schemas.openxmlformats.org/spreadsheetml/2006/main" count="155" uniqueCount="79">
  <si>
    <t>令和５年度　　想定数量及び金額内訳</t>
    <rPh sb="0" eb="2">
      <t>レイワ</t>
    </rPh>
    <rPh sb="7" eb="9">
      <t>ソウテイ</t>
    </rPh>
    <rPh sb="9" eb="11">
      <t>スウリョウ</t>
    </rPh>
    <rPh sb="15" eb="17">
      <t>ウチワケ</t>
    </rPh>
    <phoneticPr fontId="6"/>
  </si>
  <si>
    <t>８　西多摩</t>
    <rPh sb="2" eb="5">
      <t>ニシタマ</t>
    </rPh>
    <phoneticPr fontId="4"/>
  </si>
  <si>
    <t>作業･樹種区分</t>
    <rPh sb="0" eb="2">
      <t>サギョウ</t>
    </rPh>
    <rPh sb="3" eb="5">
      <t>ジュシュ</t>
    </rPh>
    <rPh sb="5" eb="7">
      <t>クブン</t>
    </rPh>
    <phoneticPr fontId="6"/>
  </si>
  <si>
    <t>根巻</t>
    <rPh sb="0" eb="1">
      <t>ネ</t>
    </rPh>
    <rPh sb="1" eb="2">
      <t>マキ</t>
    </rPh>
    <phoneticPr fontId="6"/>
  </si>
  <si>
    <r>
      <t>掘取単価 (円</t>
    </r>
    <r>
      <rPr>
        <sz val="10.5"/>
        <color theme="1"/>
        <rFont val="ＭＳ Ｐ明朝"/>
        <family val="1"/>
        <charset val="128"/>
      </rPr>
      <t>)
（消費税別）</t>
    </r>
    <rPh sb="0" eb="2">
      <t>ホリトリ</t>
    </rPh>
    <rPh sb="2" eb="4">
      <t>タンカ</t>
    </rPh>
    <rPh sb="6" eb="7">
      <t>エン</t>
    </rPh>
    <rPh sb="10" eb="13">
      <t>ショウヒゼイ</t>
    </rPh>
    <rPh sb="13" eb="14">
      <t>ベツ</t>
    </rPh>
    <phoneticPr fontId="6"/>
  </si>
  <si>
    <t>想定数量(本数）</t>
    <rPh sb="0" eb="2">
      <t>ソウテイ</t>
    </rPh>
    <rPh sb="2" eb="4">
      <t>スウリョウ</t>
    </rPh>
    <rPh sb="5" eb="7">
      <t>ホンスウ</t>
    </rPh>
    <phoneticPr fontId="6"/>
  </si>
  <si>
    <t>金額 （円）
（消費税別）</t>
    <rPh sb="0" eb="2">
      <t>キンガク</t>
    </rPh>
    <rPh sb="4" eb="5">
      <t>エン</t>
    </rPh>
    <phoneticPr fontId="6"/>
  </si>
  <si>
    <t>樹種区分一覧</t>
    <rPh sb="0" eb="2">
      <t>ジュシュ</t>
    </rPh>
    <rPh sb="2" eb="4">
      <t>クブン</t>
    </rPh>
    <rPh sb="4" eb="6">
      <t>イチラン</t>
    </rPh>
    <phoneticPr fontId="6"/>
  </si>
  <si>
    <t>　</t>
    <phoneticPr fontId="4"/>
  </si>
  <si>
    <t>掘　　　　取</t>
    <rPh sb="0" eb="6">
      <t>ホリトリ</t>
    </rPh>
    <phoneticPr fontId="6"/>
  </si>
  <si>
    <t>Ⅰ類</t>
    <rPh sb="1" eb="2">
      <t>ルイ</t>
    </rPh>
    <phoneticPr fontId="6"/>
  </si>
  <si>
    <t>Ｈ 30～49</t>
    <phoneticPr fontId="6"/>
  </si>
  <si>
    <t>無</t>
    <rPh sb="0" eb="1">
      <t>ム</t>
    </rPh>
    <phoneticPr fontId="6"/>
  </si>
  <si>
    <t>常緑低木</t>
    <rPh sb="0" eb="2">
      <t>ジョウリョク</t>
    </rPh>
    <rPh sb="2" eb="4">
      <t>テイボク</t>
    </rPh>
    <phoneticPr fontId="6"/>
  </si>
  <si>
    <t>30～49</t>
    <phoneticPr fontId="6"/>
  </si>
  <si>
    <t>有</t>
    <rPh sb="0" eb="1">
      <t>アリ</t>
    </rPh>
    <phoneticPr fontId="6"/>
  </si>
  <si>
    <t>　（さつき、つつじ（おおむら、ひらど、くるめ））</t>
    <phoneticPr fontId="4"/>
  </si>
  <si>
    <t>50～79</t>
    <phoneticPr fontId="6"/>
  </si>
  <si>
    <t>Ⅱ類</t>
    <rPh sb="1" eb="2">
      <t>ルイ</t>
    </rPh>
    <phoneticPr fontId="6"/>
  </si>
  <si>
    <t>Ｈ30～49</t>
    <phoneticPr fontId="6"/>
  </si>
  <si>
    <t>　（シャクナゲ、アベリア、アベリア(エドワード・ゴーチャ)）</t>
    <phoneticPr fontId="4"/>
  </si>
  <si>
    <t>落葉低木</t>
    <rPh sb="0" eb="2">
      <t>ラクヨウ</t>
    </rPh>
    <rPh sb="2" eb="4">
      <t>テイボク</t>
    </rPh>
    <phoneticPr fontId="6"/>
  </si>
  <si>
    <t>80～99</t>
    <phoneticPr fontId="6"/>
  </si>
  <si>
    <t>常緑中木</t>
    <rPh sb="0" eb="2">
      <t>ジョウリョク</t>
    </rPh>
    <rPh sb="2" eb="3">
      <t>チュウ</t>
    </rPh>
    <rPh sb="3" eb="4">
      <t>キ</t>
    </rPh>
    <phoneticPr fontId="6"/>
  </si>
  <si>
    <t>落葉中木</t>
    <rPh sb="0" eb="2">
      <t>ラクヨウ</t>
    </rPh>
    <rPh sb="2" eb="3">
      <t>チュウ</t>
    </rPh>
    <rPh sb="3" eb="4">
      <t>キ</t>
    </rPh>
    <phoneticPr fontId="6"/>
  </si>
  <si>
    <t>100～149</t>
    <phoneticPr fontId="6"/>
  </si>
  <si>
    <t>常緑高木</t>
    <rPh sb="0" eb="2">
      <t>ジョウリョク</t>
    </rPh>
    <rPh sb="2" eb="4">
      <t>コウボク</t>
    </rPh>
    <phoneticPr fontId="6"/>
  </si>
  <si>
    <t>　（ソヨゴ（ハラシマ）、常緑ヤマボウシ）</t>
    <rPh sb="12" eb="14">
      <t>ジョウリョク</t>
    </rPh>
    <phoneticPr fontId="4"/>
  </si>
  <si>
    <t>150～199</t>
    <phoneticPr fontId="6"/>
  </si>
  <si>
    <t>落葉高木</t>
    <rPh sb="0" eb="2">
      <t>ラクヨウ</t>
    </rPh>
    <rPh sb="2" eb="4">
      <t>コウボク</t>
    </rPh>
    <phoneticPr fontId="6"/>
  </si>
  <si>
    <t>200～249</t>
  </si>
  <si>
    <t>　（イロハモミジ、ハナミズキ）</t>
    <phoneticPr fontId="4"/>
  </si>
  <si>
    <t>250～299</t>
    <phoneticPr fontId="6"/>
  </si>
  <si>
    <t>Ⅲ類</t>
    <rPh sb="1" eb="2">
      <t>ルイ</t>
    </rPh>
    <phoneticPr fontId="6"/>
  </si>
  <si>
    <t>Ｃ 3～5</t>
    <phoneticPr fontId="6"/>
  </si>
  <si>
    <t xml:space="preserve"> 3～5</t>
    <phoneticPr fontId="6"/>
  </si>
  <si>
    <t>　（シラカシ、マテバシイ）</t>
    <phoneticPr fontId="6"/>
  </si>
  <si>
    <t>6～8</t>
    <phoneticPr fontId="6"/>
  </si>
  <si>
    <t>落葉高木</t>
    <rPh sb="0" eb="2">
      <t>ラクヨウ</t>
    </rPh>
    <rPh sb="2" eb="4">
      <t>コウボク</t>
    </rPh>
    <phoneticPr fontId="4"/>
  </si>
  <si>
    <t>　（サクラ）</t>
    <phoneticPr fontId="4"/>
  </si>
  <si>
    <t>9～11</t>
    <phoneticPr fontId="6"/>
  </si>
  <si>
    <t>12～14</t>
    <phoneticPr fontId="6"/>
  </si>
  <si>
    <t>15～17</t>
    <phoneticPr fontId="6"/>
  </si>
  <si>
    <t>18～19</t>
    <phoneticPr fontId="6"/>
  </si>
  <si>
    <t>合　計</t>
    <rPh sb="0" eb="1">
      <t>ゴウ</t>
    </rPh>
    <rPh sb="2" eb="3">
      <t>ケイ</t>
    </rPh>
    <phoneticPr fontId="6"/>
  </si>
  <si>
    <t>（A）</t>
    <phoneticPr fontId="6"/>
  </si>
  <si>
    <t>　詳細は、仕様書別紙２の樹種表を参照のこと。</t>
    <rPh sb="1" eb="3">
      <t>ショウサイ</t>
    </rPh>
    <rPh sb="5" eb="8">
      <t>シヨウショ</t>
    </rPh>
    <rPh sb="8" eb="10">
      <t>ベッシ</t>
    </rPh>
    <rPh sb="12" eb="14">
      <t>ジュシュ</t>
    </rPh>
    <rPh sb="14" eb="15">
      <t>ヒョウ</t>
    </rPh>
    <rPh sb="16" eb="18">
      <t>サンショウ</t>
    </rPh>
    <phoneticPr fontId="6"/>
  </si>
  <si>
    <t>運搬単価（円）（消費税別） 　２ｔ積載トラック、単位（km）</t>
    <rPh sb="0" eb="2">
      <t>ウンパン</t>
    </rPh>
    <rPh sb="2" eb="4">
      <t>タンカ</t>
    </rPh>
    <rPh sb="5" eb="6">
      <t>エン</t>
    </rPh>
    <rPh sb="17" eb="19">
      <t>セキサイ</t>
    </rPh>
    <rPh sb="24" eb="26">
      <t>タンイ</t>
    </rPh>
    <phoneticPr fontId="6"/>
  </si>
  <si>
    <t>想定数量
(本数）</t>
    <rPh sb="0" eb="2">
      <t>ソウテイ</t>
    </rPh>
    <rPh sb="2" eb="4">
      <t>スウリョウ</t>
    </rPh>
    <rPh sb="6" eb="8">
      <t>ホンスウ</t>
    </rPh>
    <phoneticPr fontId="6"/>
  </si>
  <si>
    <t>10km</t>
    <phoneticPr fontId="4"/>
  </si>
  <si>
    <t>運　搬</t>
    <rPh sb="0" eb="1">
      <t>ウン</t>
    </rPh>
    <rPh sb="2" eb="3">
      <t>ハン</t>
    </rPh>
    <phoneticPr fontId="6"/>
  </si>
  <si>
    <t>（B）</t>
    <phoneticPr fontId="6"/>
  </si>
  <si>
    <t>(金額)＝(運搬単価(40ｋｍ))×(想定数量（本数）)として計算する。
　　</t>
    <rPh sb="1" eb="3">
      <t>キンガク</t>
    </rPh>
    <rPh sb="6" eb="8">
      <t>ウンパン</t>
    </rPh>
    <rPh sb="8" eb="10">
      <t>タンカ</t>
    </rPh>
    <rPh sb="19" eb="21">
      <t>ソウテイ</t>
    </rPh>
    <rPh sb="21" eb="23">
      <t>スウリョウ</t>
    </rPh>
    <rPh sb="24" eb="26">
      <t>ホンスウ</t>
    </rPh>
    <rPh sb="31" eb="33">
      <t>ケイサン</t>
    </rPh>
    <phoneticPr fontId="6"/>
  </si>
  <si>
    <t>作業内容・規格</t>
    <rPh sb="0" eb="2">
      <t>サギョウ</t>
    </rPh>
    <rPh sb="2" eb="4">
      <t>ナイヨウ</t>
    </rPh>
    <rPh sb="5" eb="7">
      <t>キカク</t>
    </rPh>
    <phoneticPr fontId="6"/>
  </si>
  <si>
    <r>
      <t>作業単価(円</t>
    </r>
    <r>
      <rPr>
        <sz val="10.5"/>
        <color theme="1"/>
        <rFont val="ＭＳ Ｐ明朝"/>
        <family val="1"/>
        <charset val="128"/>
      </rPr>
      <t>)
（消費税別）</t>
    </r>
    <rPh sb="0" eb="2">
      <t>サギョウ</t>
    </rPh>
    <rPh sb="2" eb="4">
      <t>タンカ</t>
    </rPh>
    <rPh sb="5" eb="6">
      <t>エン</t>
    </rPh>
    <phoneticPr fontId="6"/>
  </si>
  <si>
    <t>剪定</t>
    <rPh sb="0" eb="2">
      <t>センテイ</t>
    </rPh>
    <phoneticPr fontId="6"/>
  </si>
  <si>
    <t>低木
中木
高木</t>
    <rPh sb="0" eb="2">
      <t>テイボク</t>
    </rPh>
    <rPh sb="3" eb="4">
      <t>チュウ</t>
    </rPh>
    <rPh sb="4" eb="5">
      <t>ボク</t>
    </rPh>
    <rPh sb="6" eb="8">
      <t>コウボク</t>
    </rPh>
    <phoneticPr fontId="6"/>
  </si>
  <si>
    <t>Ｈ 　～ 149</t>
    <phoneticPr fontId="6"/>
  </si>
  <si>
    <t>200～249</t>
    <phoneticPr fontId="6"/>
  </si>
  <si>
    <t>摘葉</t>
    <rPh sb="0" eb="1">
      <t>ツ</t>
    </rPh>
    <rPh sb="1" eb="2">
      <t>ハ</t>
    </rPh>
    <phoneticPr fontId="6"/>
  </si>
  <si>
    <t>中木
高木</t>
    <rPh sb="0" eb="1">
      <t>チュウ</t>
    </rPh>
    <rPh sb="1" eb="2">
      <t>ボク</t>
    </rPh>
    <rPh sb="3" eb="5">
      <t>コウボク</t>
    </rPh>
    <phoneticPr fontId="6"/>
  </si>
  <si>
    <t>（C）</t>
    <phoneticPr fontId="6"/>
  </si>
  <si>
    <t>単価(円)
（消費税別）</t>
    <phoneticPr fontId="4"/>
  </si>
  <si>
    <t>想定日数</t>
    <rPh sb="0" eb="2">
      <t>ソウテイ</t>
    </rPh>
    <rPh sb="2" eb="4">
      <t>ニッスウ</t>
    </rPh>
    <phoneticPr fontId="4"/>
  </si>
  <si>
    <t>金額 （円）
（消費税別）</t>
    <phoneticPr fontId="4"/>
  </si>
  <si>
    <t>運搬基本費</t>
    <phoneticPr fontId="4"/>
  </si>
  <si>
    <t>（D）</t>
    <phoneticPr fontId="4"/>
  </si>
  <si>
    <t>(作業指示日数毎)</t>
    <phoneticPr fontId="4"/>
  </si>
  <si>
    <t>掘取金額合計（円）　　　　　（A）</t>
    <rPh sb="0" eb="2">
      <t>ホリトリ</t>
    </rPh>
    <rPh sb="2" eb="4">
      <t>キンガク</t>
    </rPh>
    <rPh sb="4" eb="6">
      <t>ゴウケイ</t>
    </rPh>
    <phoneticPr fontId="6"/>
  </si>
  <si>
    <t>運搬金額合計（円）　　　　  （B）</t>
    <rPh sb="0" eb="2">
      <t>ウンパン</t>
    </rPh>
    <rPh sb="2" eb="4">
      <t>キンガク</t>
    </rPh>
    <rPh sb="4" eb="6">
      <t>ゴウケイ</t>
    </rPh>
    <phoneticPr fontId="6"/>
  </si>
  <si>
    <t>剪定・摘葉金額合計（円）　 （C）</t>
    <rPh sb="0" eb="2">
      <t>センテイ</t>
    </rPh>
    <rPh sb="3" eb="4">
      <t>テキ</t>
    </rPh>
    <rPh sb="4" eb="5">
      <t>ハ</t>
    </rPh>
    <rPh sb="5" eb="7">
      <t>キンガク</t>
    </rPh>
    <rPh sb="7" eb="9">
      <t>ゴウケイ</t>
    </rPh>
    <phoneticPr fontId="6"/>
  </si>
  <si>
    <t>運搬基本費（円)　　　　　　  （D）</t>
    <rPh sb="0" eb="2">
      <t>ウンパン</t>
    </rPh>
    <rPh sb="2" eb="4">
      <t>キホン</t>
    </rPh>
    <rPh sb="4" eb="5">
      <t>ヒ</t>
    </rPh>
    <phoneticPr fontId="6"/>
  </si>
  <si>
    <t>海上輸送費 （円）　　　　　（実費）</t>
    <rPh sb="0" eb="2">
      <t>カイジョウ</t>
    </rPh>
    <rPh sb="2" eb="5">
      <t>ユソウヒ</t>
    </rPh>
    <rPh sb="15" eb="17">
      <t>ジッピ</t>
    </rPh>
    <phoneticPr fontId="6"/>
  </si>
  <si>
    <t>0</t>
    <phoneticPr fontId="4"/>
  </si>
  <si>
    <r>
      <t>海上輸送　0</t>
    </r>
    <r>
      <rPr>
        <sz val="10.5"/>
        <color theme="1"/>
        <rFont val="ＭＳ Ｐ明朝"/>
        <family val="1"/>
        <charset val="128"/>
      </rPr>
      <t>回</t>
    </r>
    <rPh sb="0" eb="2">
      <t>カイジョウ</t>
    </rPh>
    <rPh sb="2" eb="4">
      <t>ユソウ</t>
    </rPh>
    <rPh sb="6" eb="7">
      <t>カイ</t>
    </rPh>
    <phoneticPr fontId="12"/>
  </si>
  <si>
    <t>予定推定総金額 （円）</t>
    <rPh sb="0" eb="2">
      <t>ヨテイ</t>
    </rPh>
    <rPh sb="2" eb="4">
      <t>スイテイ</t>
    </rPh>
    <rPh sb="4" eb="5">
      <t>ソウ</t>
    </rPh>
    <rPh sb="5" eb="7">
      <t>キンガク</t>
    </rPh>
    <phoneticPr fontId="6"/>
  </si>
  <si>
    <t>消費税及び地方消費税額 （10％）（円）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6"/>
  </si>
  <si>
    <t>予定推定総金額 （税込）（円）</t>
    <rPh sb="0" eb="2">
      <t>ヨテイ</t>
    </rPh>
    <rPh sb="2" eb="4">
      <t>スイテイ</t>
    </rPh>
    <rPh sb="4" eb="5">
      <t>ソウ</t>
    </rPh>
    <rPh sb="5" eb="7">
      <t>キンガク</t>
    </rPh>
    <rPh sb="9" eb="11">
      <t>ゼイコミ</t>
    </rPh>
    <phoneticPr fontId="6"/>
  </si>
  <si>
    <t>&lt;記入要領&gt;
　・掘取単価・運搬単価・作業単価は、整数にて「青色網掛けのセル」の箇所のみ記入する。
　・運搬基本費は、作業１日当たりの経費を記入する。
&lt;留意事項&gt;
   ・規格毎の想定数量は想定の本数であり、実際の数量（本数）は作業指示毎に示す。
 　・運搬基本費における想定日数は、作業指示書の供給先内訳表に示す受付番号１つに付き、１日とする。ただし、備考等に
　　搬入に関する指示が別途ある場合はこの限りではない。</t>
    <rPh sb="194" eb="196">
      <t>ベット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</si>
</sst>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;[Red]\-#,##0\ "/>
    <numFmt numFmtId="177" formatCode="#,##0_);[Red]\(#,##0\)"/>
    <numFmt numFmtId="178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0625">
        <bgColor rgb="FFFFFFCC"/>
      </patternFill>
    </fill>
  </fills>
  <borders count="9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232">
    <xf numFmtId="0" fontId="0" fillId="0" borderId="0" xfId="0">
      <alignment vertical="center"/>
    </xf>
    <xf numFmtId="0" fontId="3" fillId="0" borderId="0" xfId="2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2" applyFont="1" applyProtection="1">
      <protection locked="0"/>
    </xf>
    <xf numFmtId="38" fontId="5" fillId="0" borderId="0" xfId="3" applyFont="1" applyProtection="1">
      <protection locked="0"/>
    </xf>
    <xf numFmtId="0" fontId="7" fillId="0" borderId="0" xfId="2" applyFont="1" applyProtection="1">
      <protection locked="0"/>
    </xf>
    <xf numFmtId="0" fontId="3" fillId="0" borderId="1" xfId="2" applyFont="1" applyBorder="1" applyAlignment="1" applyProtection="1">
      <alignment horizontal="center" vertical="center"/>
    </xf>
    <xf numFmtId="0" fontId="3" fillId="0" borderId="2" xfId="2" applyFont="1" applyBorder="1" applyAlignment="1" applyProtection="1">
      <alignment horizontal="center" vertical="center"/>
    </xf>
    <xf numFmtId="0" fontId="3" fillId="0" borderId="3" xfId="2" applyFont="1" applyBorder="1" applyAlignment="1" applyProtection="1">
      <alignment horizontal="center" vertical="center"/>
    </xf>
    <xf numFmtId="0" fontId="3" fillId="0" borderId="4" xfId="2" applyFont="1" applyBorder="1" applyAlignment="1" applyProtection="1">
      <alignment horizontal="center" vertical="center"/>
    </xf>
    <xf numFmtId="38" fontId="3" fillId="0" borderId="5" xfId="3" applyFont="1" applyBorder="1" applyAlignment="1" applyProtection="1">
      <alignment horizontal="center" vertical="center" wrapText="1"/>
      <protection locked="0"/>
    </xf>
    <xf numFmtId="38" fontId="3" fillId="0" borderId="3" xfId="3" applyFont="1" applyBorder="1" applyAlignment="1" applyProtection="1">
      <alignment horizontal="center" vertical="center" wrapText="1"/>
      <protection locked="0"/>
    </xf>
    <xf numFmtId="38" fontId="3" fillId="0" borderId="4" xfId="3" applyFont="1" applyBorder="1" applyAlignment="1" applyProtection="1">
      <alignment horizontal="center" vertical="center" wrapText="1"/>
      <protection locked="0"/>
    </xf>
    <xf numFmtId="38" fontId="3" fillId="0" borderId="6" xfId="3" applyFont="1" applyBorder="1" applyAlignment="1" applyProtection="1">
      <alignment horizontal="center" vertical="center" wrapText="1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6" xfId="2" applyFont="1" applyBorder="1" applyAlignment="1" applyProtection="1">
      <alignment horizontal="center" vertical="center"/>
      <protection locked="0"/>
    </xf>
    <xf numFmtId="0" fontId="3" fillId="0" borderId="7" xfId="2" applyFont="1" applyBorder="1" applyAlignment="1" applyProtection="1">
      <alignment horizontal="center" vertical="center"/>
    </xf>
    <xf numFmtId="0" fontId="3" fillId="0" borderId="8" xfId="2" applyFont="1" applyBorder="1" applyAlignment="1" applyProtection="1">
      <alignment horizontal="center" vertical="center"/>
    </xf>
    <xf numFmtId="0" fontId="3" fillId="0" borderId="9" xfId="2" applyFont="1" applyBorder="1" applyAlignment="1" applyProtection="1">
      <alignment horizontal="center" vertical="center"/>
    </xf>
    <xf numFmtId="0" fontId="3" fillId="0" borderId="10" xfId="2" applyFont="1" applyBorder="1" applyAlignment="1" applyProtection="1">
      <alignment horizontal="center" vertical="center"/>
    </xf>
    <xf numFmtId="38" fontId="3" fillId="0" borderId="11" xfId="3" applyFont="1" applyBorder="1" applyAlignment="1" applyProtection="1">
      <alignment horizontal="center" vertical="center" wrapText="1"/>
      <protection locked="0"/>
    </xf>
    <xf numFmtId="38" fontId="3" fillId="0" borderId="9" xfId="3" applyFont="1" applyBorder="1" applyAlignment="1" applyProtection="1">
      <alignment horizontal="center" vertical="center" wrapText="1"/>
      <protection locked="0"/>
    </xf>
    <xf numFmtId="38" fontId="3" fillId="0" borderId="10" xfId="3" applyFont="1" applyBorder="1" applyAlignment="1" applyProtection="1">
      <alignment horizontal="center" vertical="center" wrapText="1"/>
      <protection locked="0"/>
    </xf>
    <xf numFmtId="38" fontId="3" fillId="0" borderId="12" xfId="3" applyFont="1" applyBorder="1" applyAlignment="1" applyProtection="1">
      <alignment horizontal="center" vertical="center" wrapText="1"/>
      <protection locked="0"/>
    </xf>
    <xf numFmtId="0" fontId="3" fillId="0" borderId="7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13" xfId="2" applyFont="1" applyBorder="1" applyAlignment="1" applyProtection="1">
      <alignment horizontal="center" vertical="center" textRotation="255"/>
    </xf>
    <xf numFmtId="0" fontId="3" fillId="0" borderId="14" xfId="2" applyFont="1" applyBorder="1" applyAlignment="1" applyProtection="1">
      <alignment horizontal="center" vertical="center" textRotation="255"/>
    </xf>
    <xf numFmtId="0" fontId="3" fillId="0" borderId="15" xfId="2" applyFont="1" applyBorder="1" applyAlignment="1" applyProtection="1">
      <alignment horizontal="center" vertical="center"/>
    </xf>
    <xf numFmtId="0" fontId="3" fillId="0" borderId="16" xfId="2" applyFont="1" applyBorder="1" applyAlignment="1" applyProtection="1">
      <alignment horizontal="center" vertical="center"/>
    </xf>
    <xf numFmtId="38" fontId="9" fillId="2" borderId="16" xfId="1" applyFont="1" applyFill="1" applyBorder="1" applyAlignment="1" applyProtection="1">
      <alignment vertical="center"/>
      <protection locked="0"/>
    </xf>
    <xf numFmtId="38" fontId="9" fillId="2" borderId="17" xfId="1" applyFont="1" applyFill="1" applyBorder="1" applyAlignment="1" applyProtection="1">
      <alignment vertical="center"/>
      <protection locked="0"/>
    </xf>
    <xf numFmtId="176" fontId="3" fillId="0" borderId="16" xfId="3" applyNumberFormat="1" applyFont="1" applyFill="1" applyBorder="1" applyAlignment="1" applyProtection="1">
      <alignment vertical="center"/>
    </xf>
    <xf numFmtId="176" fontId="3" fillId="0" borderId="16" xfId="3" applyNumberFormat="1" applyFont="1" applyBorder="1" applyAlignment="1" applyProtection="1">
      <alignment vertical="center"/>
    </xf>
    <xf numFmtId="176" fontId="3" fillId="0" borderId="18" xfId="3" applyNumberFormat="1" applyFont="1" applyBorder="1" applyAlignment="1" applyProtection="1">
      <alignment vertical="center"/>
    </xf>
    <xf numFmtId="0" fontId="10" fillId="0" borderId="19" xfId="2" applyFont="1" applyBorder="1" applyAlignment="1" applyProtection="1">
      <alignment horizontal="center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1" xfId="2" applyFont="1" applyBorder="1" applyAlignment="1" applyProtection="1">
      <alignment vertical="center"/>
      <protection locked="0"/>
    </xf>
    <xf numFmtId="0" fontId="3" fillId="0" borderId="22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horizontal="center" vertical="center"/>
    </xf>
    <xf numFmtId="38" fontId="9" fillId="2" borderId="23" xfId="1" applyFont="1" applyFill="1" applyBorder="1" applyAlignment="1" applyProtection="1">
      <alignment vertical="center"/>
      <protection locked="0"/>
    </xf>
    <xf numFmtId="38" fontId="9" fillId="2" borderId="24" xfId="1" applyFont="1" applyFill="1" applyBorder="1" applyAlignment="1" applyProtection="1">
      <alignment vertical="center"/>
      <protection locked="0"/>
    </xf>
    <xf numFmtId="176" fontId="3" fillId="0" borderId="23" xfId="3" applyNumberFormat="1" applyFont="1" applyFill="1" applyBorder="1" applyAlignment="1" applyProtection="1">
      <alignment vertical="center"/>
    </xf>
    <xf numFmtId="176" fontId="3" fillId="0" borderId="23" xfId="3" applyNumberFormat="1" applyFont="1" applyBorder="1" applyAlignment="1" applyProtection="1">
      <alignment vertical="center"/>
    </xf>
    <xf numFmtId="176" fontId="3" fillId="0" borderId="25" xfId="3" applyNumberFormat="1" applyFont="1" applyBorder="1" applyAlignment="1" applyProtection="1">
      <alignment vertical="center"/>
    </xf>
    <xf numFmtId="0" fontId="3" fillId="0" borderId="19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horizontal="left" vertical="center" wrapText="1"/>
      <protection locked="0"/>
    </xf>
    <xf numFmtId="0" fontId="3" fillId="0" borderId="21" xfId="2" applyFont="1" applyBorder="1" applyAlignment="1" applyProtection="1">
      <alignment horizontal="left" vertical="center"/>
      <protection locked="0"/>
    </xf>
    <xf numFmtId="0" fontId="3" fillId="0" borderId="20" xfId="2" applyFont="1" applyBorder="1" applyAlignment="1" applyProtection="1">
      <alignment horizontal="left" vertical="center"/>
      <protection locked="0"/>
    </xf>
    <xf numFmtId="0" fontId="3" fillId="0" borderId="26" xfId="2" applyFont="1" applyBorder="1" applyAlignment="1" applyProtection="1">
      <alignment horizontal="center" vertical="center"/>
    </xf>
    <xf numFmtId="0" fontId="3" fillId="0" borderId="27" xfId="2" applyFont="1" applyBorder="1" applyAlignment="1" applyProtection="1">
      <alignment horizontal="center" vertical="center"/>
    </xf>
    <xf numFmtId="38" fontId="9" fillId="2" borderId="27" xfId="1" applyFont="1" applyFill="1" applyBorder="1" applyAlignment="1" applyProtection="1">
      <alignment vertical="center"/>
      <protection locked="0"/>
    </xf>
    <xf numFmtId="38" fontId="9" fillId="2" borderId="28" xfId="1" applyFont="1" applyFill="1" applyBorder="1" applyAlignment="1" applyProtection="1">
      <alignment vertical="center"/>
      <protection locked="0"/>
    </xf>
    <xf numFmtId="176" fontId="3" fillId="0" borderId="27" xfId="3" applyNumberFormat="1" applyFont="1" applyFill="1" applyBorder="1" applyAlignment="1" applyProtection="1">
      <alignment vertical="center"/>
    </xf>
    <xf numFmtId="176" fontId="3" fillId="0" borderId="27" xfId="3" applyNumberFormat="1" applyFont="1" applyBorder="1" applyAlignment="1" applyProtection="1">
      <alignment vertical="center"/>
    </xf>
    <xf numFmtId="176" fontId="3" fillId="0" borderId="29" xfId="3" applyNumberFormat="1" applyFont="1" applyBorder="1" applyAlignment="1" applyProtection="1">
      <alignment vertical="center"/>
    </xf>
    <xf numFmtId="0" fontId="3" fillId="0" borderId="7" xfId="2" applyFont="1" applyBorder="1" applyAlignment="1" applyProtection="1">
      <alignment vertical="center"/>
      <protection locked="0"/>
    </xf>
    <xf numFmtId="0" fontId="3" fillId="0" borderId="11" xfId="2" applyFont="1" applyBorder="1" applyAlignment="1" applyProtection="1">
      <alignment vertical="center"/>
      <protection locked="0"/>
    </xf>
    <xf numFmtId="0" fontId="3" fillId="0" borderId="12" xfId="2" applyFont="1" applyBorder="1" applyAlignment="1" applyProtection="1">
      <alignment vertical="center"/>
      <protection locked="0"/>
    </xf>
    <xf numFmtId="0" fontId="3" fillId="0" borderId="30" xfId="2" applyFont="1" applyBorder="1" applyAlignment="1" applyProtection="1">
      <alignment horizontal="center" vertical="center"/>
    </xf>
    <xf numFmtId="176" fontId="3" fillId="0" borderId="30" xfId="3" applyNumberFormat="1" applyFont="1" applyBorder="1" applyAlignment="1" applyProtection="1">
      <alignment vertical="center"/>
    </xf>
    <xf numFmtId="176" fontId="3" fillId="0" borderId="31" xfId="3" applyNumberFormat="1" applyFont="1" applyBorder="1" applyAlignment="1" applyProtection="1">
      <alignment vertical="center"/>
    </xf>
    <xf numFmtId="0" fontId="3" fillId="0" borderId="20" xfId="2" applyFont="1" applyBorder="1" applyAlignment="1" applyProtection="1">
      <alignment vertical="center"/>
      <protection locked="0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21" xfId="2" applyFont="1" applyBorder="1" applyAlignment="1" applyProtection="1">
      <alignment vertical="center" wrapText="1"/>
      <protection locked="0"/>
    </xf>
    <xf numFmtId="0" fontId="3" fillId="0" borderId="22" xfId="2" applyFont="1" applyBorder="1" applyAlignment="1" applyProtection="1">
      <alignment vertical="center"/>
    </xf>
    <xf numFmtId="38" fontId="3" fillId="0" borderId="21" xfId="3" applyFont="1" applyBorder="1" applyProtection="1">
      <protection locked="0"/>
    </xf>
    <xf numFmtId="0" fontId="3" fillId="0" borderId="20" xfId="2" applyFont="1" applyBorder="1" applyAlignment="1" applyProtection="1">
      <alignment vertical="top" wrapText="1"/>
      <protection locked="0"/>
    </xf>
    <xf numFmtId="0" fontId="3" fillId="0" borderId="21" xfId="2" applyFont="1" applyBorder="1" applyAlignment="1" applyProtection="1">
      <alignment vertical="top" wrapText="1"/>
      <protection locked="0"/>
    </xf>
    <xf numFmtId="0" fontId="3" fillId="0" borderId="32" xfId="2" applyFont="1" applyBorder="1" applyAlignment="1" applyProtection="1">
      <alignment horizontal="center" vertical="center"/>
    </xf>
    <xf numFmtId="0" fontId="3" fillId="0" borderId="33" xfId="2" applyFont="1" applyBorder="1" applyAlignment="1" applyProtection="1">
      <alignment horizontal="center" vertical="center"/>
    </xf>
    <xf numFmtId="38" fontId="9" fillId="0" borderId="16" xfId="1" applyFont="1" applyFill="1" applyBorder="1" applyAlignment="1">
      <alignment vertical="center"/>
    </xf>
    <xf numFmtId="38" fontId="9" fillId="0" borderId="17" xfId="1" applyFont="1" applyFill="1" applyBorder="1" applyAlignment="1">
      <alignment vertical="center"/>
    </xf>
    <xf numFmtId="0" fontId="3" fillId="0" borderId="34" xfId="2" applyFont="1" applyBorder="1" applyAlignment="1" applyProtection="1">
      <alignment horizontal="center" vertical="center"/>
    </xf>
    <xf numFmtId="38" fontId="9" fillId="0" borderId="23" xfId="1" applyFont="1" applyFill="1" applyBorder="1" applyAlignment="1">
      <alignment vertical="center"/>
    </xf>
    <xf numFmtId="38" fontId="9" fillId="0" borderId="24" xfId="1" applyFont="1" applyFill="1" applyBorder="1" applyAlignment="1">
      <alignment vertical="center"/>
    </xf>
    <xf numFmtId="0" fontId="3" fillId="0" borderId="20" xfId="2" applyFont="1" applyBorder="1" applyAlignment="1" applyProtection="1">
      <alignment vertical="center" wrapText="1"/>
      <protection locked="0"/>
    </xf>
    <xf numFmtId="0" fontId="3" fillId="0" borderId="35" xfId="2" applyFont="1" applyBorder="1" applyAlignment="1" applyProtection="1">
      <alignment horizontal="center" vertical="center" textRotation="255"/>
    </xf>
    <xf numFmtId="0" fontId="3" fillId="0" borderId="36" xfId="2" applyFont="1" applyBorder="1" applyAlignment="1" applyProtection="1">
      <alignment horizontal="center" vertical="center" textRotation="255"/>
    </xf>
    <xf numFmtId="0" fontId="3" fillId="0" borderId="37" xfId="2" applyFont="1" applyBorder="1" applyAlignment="1" applyProtection="1">
      <alignment horizontal="center" vertical="center"/>
    </xf>
    <xf numFmtId="0" fontId="3" fillId="0" borderId="38" xfId="2" applyFont="1" applyBorder="1" applyAlignment="1" applyProtection="1">
      <alignment horizontal="center" vertical="center"/>
    </xf>
    <xf numFmtId="176" fontId="3" fillId="0" borderId="39" xfId="3" applyNumberFormat="1" applyFont="1" applyFill="1" applyBorder="1" applyAlignment="1" applyProtection="1">
      <alignment vertical="center"/>
    </xf>
    <xf numFmtId="0" fontId="3" fillId="0" borderId="40" xfId="2" applyFont="1" applyFill="1" applyBorder="1" applyAlignment="1" applyProtection="1">
      <alignment horizontal="center" vertical="center"/>
    </xf>
    <xf numFmtId="0" fontId="3" fillId="0" borderId="41" xfId="2" applyFont="1" applyFill="1" applyBorder="1" applyAlignment="1" applyProtection="1">
      <alignment horizontal="center" vertical="center"/>
    </xf>
    <xf numFmtId="0" fontId="3" fillId="0" borderId="42" xfId="2" applyFont="1" applyFill="1" applyBorder="1" applyAlignment="1" applyProtection="1">
      <alignment horizontal="center" vertical="center"/>
    </xf>
    <xf numFmtId="177" fontId="10" fillId="0" borderId="43" xfId="2" applyNumberFormat="1" applyFont="1" applyFill="1" applyBorder="1" applyAlignment="1" applyProtection="1">
      <alignment horizontal="right" vertical="center"/>
      <protection locked="0"/>
    </xf>
    <xf numFmtId="177" fontId="10" fillId="0" borderId="42" xfId="2" applyNumberFormat="1" applyFont="1" applyFill="1" applyBorder="1" applyAlignment="1" applyProtection="1">
      <alignment horizontal="right" vertical="center"/>
      <protection locked="0"/>
    </xf>
    <xf numFmtId="176" fontId="3" fillId="0" borderId="43" xfId="3" applyNumberFormat="1" applyFont="1" applyFill="1" applyBorder="1" applyAlignment="1" applyProtection="1">
      <alignment vertical="center"/>
    </xf>
    <xf numFmtId="176" fontId="10" fillId="3" borderId="40" xfId="3" applyNumberFormat="1" applyFont="1" applyFill="1" applyBorder="1" applyAlignment="1" applyProtection="1">
      <alignment vertical="center"/>
    </xf>
    <xf numFmtId="176" fontId="10" fillId="3" borderId="44" xfId="3" applyNumberFormat="1" applyFont="1" applyFill="1" applyBorder="1" applyAlignment="1" applyProtection="1">
      <alignment vertical="center"/>
    </xf>
    <xf numFmtId="0" fontId="10" fillId="0" borderId="0" xfId="2" applyFont="1" applyAlignment="1" applyProtection="1">
      <alignment vertical="center"/>
      <protection locked="0"/>
    </xf>
    <xf numFmtId="0" fontId="3" fillId="0" borderId="40" xfId="2" applyFont="1" applyBorder="1" applyAlignment="1" applyProtection="1">
      <alignment vertical="center" wrapText="1"/>
      <protection locked="0"/>
    </xf>
    <xf numFmtId="0" fontId="3" fillId="0" borderId="41" xfId="2" applyFont="1" applyBorder="1" applyAlignment="1" applyProtection="1">
      <alignment vertical="center" wrapText="1"/>
      <protection locked="0"/>
    </xf>
    <xf numFmtId="0" fontId="3" fillId="0" borderId="44" xfId="2" applyFont="1" applyBorder="1" applyAlignment="1" applyProtection="1">
      <alignment vertical="center" wrapText="1"/>
      <protection locked="0"/>
    </xf>
    <xf numFmtId="0" fontId="3" fillId="0" borderId="0" xfId="2" applyFont="1" applyFill="1" applyBorder="1" applyAlignment="1" applyProtection="1">
      <alignment horizontal="center" vertical="center" textRotation="255"/>
      <protection locked="0"/>
    </xf>
    <xf numFmtId="0" fontId="3" fillId="0" borderId="0" xfId="2" applyFont="1" applyFill="1" applyBorder="1" applyAlignment="1" applyProtection="1">
      <alignment horizontal="center" vertical="center"/>
      <protection locked="0"/>
    </xf>
    <xf numFmtId="38" fontId="3" fillId="0" borderId="0" xfId="3" applyFont="1" applyFill="1" applyBorder="1" applyAlignment="1" applyProtection="1">
      <alignment vertical="center"/>
      <protection locked="0"/>
    </xf>
    <xf numFmtId="38" fontId="3" fillId="0" borderId="0" xfId="3" applyFont="1" applyFill="1" applyBorder="1" applyAlignment="1" applyProtection="1">
      <alignment horizontal="righ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right" vertical="center"/>
      <protection locked="0"/>
    </xf>
    <xf numFmtId="0" fontId="3" fillId="0" borderId="0" xfId="2" applyFont="1" applyAlignment="1" applyProtection="1">
      <alignment horizontal="left" vertical="top"/>
      <protection locked="0"/>
    </xf>
    <xf numFmtId="38" fontId="3" fillId="0" borderId="45" xfId="3" applyFont="1" applyBorder="1" applyAlignment="1" applyProtection="1">
      <alignment horizontal="center" vertical="center"/>
      <protection locked="0"/>
    </xf>
    <xf numFmtId="38" fontId="3" fillId="0" borderId="46" xfId="3" applyFont="1" applyBorder="1" applyAlignment="1" applyProtection="1">
      <alignment horizontal="center" vertical="center"/>
      <protection locked="0"/>
    </xf>
    <xf numFmtId="38" fontId="3" fillId="0" borderId="47" xfId="3" applyFont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 wrapText="1"/>
      <protection locked="0"/>
    </xf>
    <xf numFmtId="38" fontId="3" fillId="0" borderId="11" xfId="3" applyFont="1" applyBorder="1" applyAlignment="1" applyProtection="1">
      <alignment horizontal="center" vertical="center"/>
      <protection locked="0"/>
    </xf>
    <xf numFmtId="38" fontId="3" fillId="0" borderId="14" xfId="3" applyFont="1" applyBorder="1" applyAlignment="1" applyProtection="1">
      <alignment horizontal="center" vertical="center"/>
      <protection locked="0"/>
    </xf>
    <xf numFmtId="38" fontId="3" fillId="0" borderId="14" xfId="3" applyFont="1" applyFill="1" applyBorder="1" applyAlignment="1" applyProtection="1">
      <alignment horizontal="center" vertical="center"/>
      <protection locked="0"/>
    </xf>
    <xf numFmtId="38" fontId="3" fillId="0" borderId="8" xfId="3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176" fontId="10" fillId="0" borderId="16" xfId="3" applyNumberFormat="1" applyFont="1" applyFill="1" applyBorder="1" applyAlignment="1" applyProtection="1">
      <alignment vertical="center" shrinkToFit="1"/>
      <protection hidden="1"/>
    </xf>
    <xf numFmtId="176" fontId="10" fillId="0" borderId="15" xfId="3" applyNumberFormat="1" applyFont="1" applyFill="1" applyBorder="1" applyAlignment="1" applyProtection="1">
      <alignment vertical="center" shrinkToFit="1"/>
      <protection hidden="1"/>
    </xf>
    <xf numFmtId="176" fontId="10" fillId="2" borderId="15" xfId="3" applyNumberFormat="1" applyFont="1" applyFill="1" applyBorder="1" applyAlignment="1" applyProtection="1">
      <alignment vertical="center" shrinkToFit="1"/>
      <protection locked="0"/>
    </xf>
    <xf numFmtId="176" fontId="10" fillId="0" borderId="17" xfId="3" applyNumberFormat="1" applyFont="1" applyFill="1" applyBorder="1" applyAlignment="1" applyProtection="1">
      <alignment vertical="center" shrinkToFit="1"/>
      <protection hidden="1"/>
    </xf>
    <xf numFmtId="177" fontId="3" fillId="0" borderId="36" xfId="3" applyNumberFormat="1" applyFont="1" applyBorder="1" applyAlignment="1" applyProtection="1">
      <alignment vertical="center"/>
    </xf>
    <xf numFmtId="177" fontId="3" fillId="0" borderId="50" xfId="2" applyNumberFormat="1" applyFont="1" applyBorder="1" applyAlignment="1" applyProtection="1">
      <alignment vertical="center"/>
    </xf>
    <xf numFmtId="38" fontId="3" fillId="0" borderId="0" xfId="1" applyFont="1" applyAlignment="1" applyProtection="1">
      <protection locked="0"/>
    </xf>
    <xf numFmtId="176" fontId="10" fillId="0" borderId="23" xfId="3" applyNumberFormat="1" applyFont="1" applyFill="1" applyBorder="1" applyAlignment="1" applyProtection="1">
      <alignment vertical="center" shrinkToFit="1"/>
      <protection hidden="1"/>
    </xf>
    <xf numFmtId="176" fontId="10" fillId="0" borderId="22" xfId="3" applyNumberFormat="1" applyFont="1" applyFill="1" applyBorder="1" applyAlignment="1" applyProtection="1">
      <alignment vertical="center" shrinkToFit="1"/>
      <protection hidden="1"/>
    </xf>
    <xf numFmtId="176" fontId="10" fillId="2" borderId="22" xfId="3" applyNumberFormat="1" applyFont="1" applyFill="1" applyBorder="1" applyAlignment="1" applyProtection="1">
      <alignment vertical="center" shrinkToFit="1"/>
      <protection locked="0"/>
    </xf>
    <xf numFmtId="176" fontId="10" fillId="0" borderId="24" xfId="3" applyNumberFormat="1" applyFont="1" applyFill="1" applyBorder="1" applyAlignment="1" applyProtection="1">
      <alignment vertical="center" shrinkToFit="1"/>
      <protection hidden="1"/>
    </xf>
    <xf numFmtId="177" fontId="3" fillId="0" borderId="26" xfId="3" applyNumberFormat="1" applyFont="1" applyBorder="1" applyAlignment="1" applyProtection="1">
      <alignment vertical="center"/>
    </xf>
    <xf numFmtId="177" fontId="3" fillId="0" borderId="51" xfId="2" applyNumberFormat="1" applyFont="1" applyBorder="1" applyAlignment="1" applyProtection="1">
      <alignment vertical="center"/>
    </xf>
    <xf numFmtId="177" fontId="3" fillId="0" borderId="22" xfId="3" applyNumberFormat="1" applyFont="1" applyBorder="1" applyAlignment="1" applyProtection="1">
      <alignment vertical="center"/>
    </xf>
    <xf numFmtId="177" fontId="3" fillId="0" borderId="52" xfId="2" applyNumberFormat="1" applyFont="1" applyBorder="1" applyAlignment="1" applyProtection="1">
      <alignment vertical="center"/>
    </xf>
    <xf numFmtId="177" fontId="3" fillId="0" borderId="50" xfId="2" applyNumberFormat="1" applyFont="1" applyFill="1" applyBorder="1" applyAlignment="1" applyProtection="1">
      <alignment vertical="center"/>
    </xf>
    <xf numFmtId="177" fontId="3" fillId="0" borderId="52" xfId="2" applyNumberFormat="1" applyFont="1" applyFill="1" applyBorder="1" applyAlignment="1" applyProtection="1">
      <alignment vertical="center"/>
    </xf>
    <xf numFmtId="0" fontId="3" fillId="0" borderId="53" xfId="2" applyFont="1" applyBorder="1" applyAlignment="1" applyProtection="1">
      <alignment horizontal="center" vertical="center" textRotation="255"/>
    </xf>
    <xf numFmtId="0" fontId="3" fillId="0" borderId="54" xfId="2" applyFont="1" applyBorder="1" applyAlignment="1" applyProtection="1">
      <alignment horizontal="center" vertical="center" textRotation="255"/>
    </xf>
    <xf numFmtId="0" fontId="3" fillId="0" borderId="55" xfId="2" applyFont="1" applyBorder="1" applyAlignment="1" applyProtection="1">
      <alignment horizontal="center" vertical="center"/>
    </xf>
    <xf numFmtId="176" fontId="10" fillId="0" borderId="55" xfId="3" applyNumberFormat="1" applyFont="1" applyFill="1" applyBorder="1" applyAlignment="1" applyProtection="1">
      <alignment vertical="center" shrinkToFit="1"/>
      <protection hidden="1"/>
    </xf>
    <xf numFmtId="176" fontId="10" fillId="2" borderId="55" xfId="3" applyNumberFormat="1" applyFont="1" applyFill="1" applyBorder="1" applyAlignment="1" applyProtection="1">
      <alignment vertical="center" shrinkToFit="1"/>
      <protection locked="0"/>
    </xf>
    <xf numFmtId="177" fontId="3" fillId="0" borderId="56" xfId="2" applyNumberFormat="1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  <protection locked="0"/>
    </xf>
    <xf numFmtId="0" fontId="3" fillId="0" borderId="43" xfId="2" applyFont="1" applyFill="1" applyBorder="1" applyAlignment="1" applyProtection="1">
      <alignment vertical="center"/>
      <protection locked="0"/>
    </xf>
    <xf numFmtId="0" fontId="3" fillId="0" borderId="41" xfId="2" applyFont="1" applyFill="1" applyBorder="1" applyAlignment="1" applyProtection="1">
      <alignment vertical="center"/>
      <protection locked="0"/>
    </xf>
    <xf numFmtId="38" fontId="3" fillId="0" borderId="41" xfId="3" applyFont="1" applyFill="1" applyBorder="1" applyAlignment="1" applyProtection="1">
      <alignment vertical="center"/>
      <protection locked="0"/>
    </xf>
    <xf numFmtId="38" fontId="3" fillId="0" borderId="42" xfId="3" applyFont="1" applyFill="1" applyBorder="1" applyAlignment="1" applyProtection="1">
      <alignment vertical="center"/>
      <protection locked="0"/>
    </xf>
    <xf numFmtId="38" fontId="3" fillId="0" borderId="57" xfId="3" applyFont="1" applyFill="1" applyBorder="1" applyAlignment="1" applyProtection="1">
      <alignment vertical="center"/>
    </xf>
    <xf numFmtId="178" fontId="10" fillId="3" borderId="58" xfId="2" applyNumberFormat="1" applyFont="1" applyFill="1" applyBorder="1" applyAlignment="1" applyProtection="1">
      <alignment vertical="center"/>
    </xf>
    <xf numFmtId="38" fontId="10" fillId="0" borderId="0" xfId="3" applyFont="1" applyAlignment="1" applyProtection="1">
      <alignment vertical="center"/>
      <protection locked="0"/>
    </xf>
    <xf numFmtId="0" fontId="3" fillId="0" borderId="2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/>
      <protection locked="0"/>
    </xf>
    <xf numFmtId="0" fontId="3" fillId="0" borderId="0" xfId="2" applyFont="1" applyFill="1" applyBorder="1" applyAlignment="1" applyProtection="1">
      <alignment vertical="top" wrapText="1"/>
      <protection locked="0"/>
    </xf>
    <xf numFmtId="0" fontId="3" fillId="0" borderId="1" xfId="2" applyFont="1" applyFill="1" applyBorder="1" applyAlignment="1" applyProtection="1">
      <alignment horizontal="center" vertical="center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applyFont="1" applyFill="1" applyBorder="1" applyAlignment="1" applyProtection="1">
      <alignment horizontal="center" vertical="center"/>
    </xf>
    <xf numFmtId="38" fontId="3" fillId="0" borderId="5" xfId="3" applyFont="1" applyFill="1" applyBorder="1" applyAlignment="1" applyProtection="1">
      <alignment horizontal="center" vertical="center" wrapText="1"/>
      <protection locked="0"/>
    </xf>
    <xf numFmtId="38" fontId="3" fillId="0" borderId="3" xfId="3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/>
    </xf>
    <xf numFmtId="0" fontId="3" fillId="0" borderId="8" xfId="2" applyFont="1" applyFill="1" applyBorder="1" applyAlignment="1" applyProtection="1">
      <alignment horizontal="center" vertical="center"/>
    </xf>
    <xf numFmtId="0" fontId="3" fillId="0" borderId="9" xfId="2" applyFont="1" applyFill="1" applyBorder="1" applyAlignment="1" applyProtection="1">
      <alignment horizontal="center" vertical="center"/>
    </xf>
    <xf numFmtId="38" fontId="3" fillId="0" borderId="11" xfId="3" applyFont="1" applyFill="1" applyBorder="1" applyAlignment="1" applyProtection="1">
      <alignment horizontal="center" vertical="center" wrapText="1"/>
      <protection locked="0"/>
    </xf>
    <xf numFmtId="38" fontId="3" fillId="0" borderId="9" xfId="3" applyFont="1" applyFill="1" applyBorder="1" applyAlignment="1" applyProtection="1">
      <alignment horizontal="center" vertical="center" wrapText="1"/>
      <protection locked="0"/>
    </xf>
    <xf numFmtId="0" fontId="3" fillId="0" borderId="59" xfId="2" applyFont="1" applyBorder="1" applyAlignment="1" applyProtection="1">
      <alignment horizontal="center" vertical="center" textRotation="255"/>
    </xf>
    <xf numFmtId="0" fontId="3" fillId="0" borderId="60" xfId="2" applyFont="1" applyBorder="1" applyAlignment="1" applyProtection="1">
      <alignment horizontal="center" vertical="center" wrapText="1"/>
    </xf>
    <xf numFmtId="0" fontId="3" fillId="0" borderId="30" xfId="2" applyFont="1" applyBorder="1" applyAlignment="1" applyProtection="1">
      <alignment vertical="center"/>
    </xf>
    <xf numFmtId="0" fontId="3" fillId="0" borderId="61" xfId="2" applyFont="1" applyBorder="1" applyAlignment="1" applyProtection="1">
      <alignment vertical="center"/>
    </xf>
    <xf numFmtId="176" fontId="10" fillId="2" borderId="30" xfId="3" applyNumberFormat="1" applyFont="1" applyFill="1" applyBorder="1" applyAlignment="1" applyProtection="1">
      <alignment vertical="center"/>
      <protection locked="0"/>
    </xf>
    <xf numFmtId="176" fontId="10" fillId="2" borderId="61" xfId="3" applyNumberFormat="1" applyFont="1" applyFill="1" applyBorder="1" applyAlignment="1" applyProtection="1">
      <alignment vertical="center"/>
      <protection locked="0"/>
    </xf>
    <xf numFmtId="176" fontId="3" fillId="0" borderId="61" xfId="3" applyNumberFormat="1" applyFont="1" applyFill="1" applyBorder="1" applyAlignment="1" applyProtection="1">
      <alignment vertical="center"/>
    </xf>
    <xf numFmtId="0" fontId="3" fillId="0" borderId="60" xfId="2" applyFont="1" applyBorder="1" applyAlignment="1" applyProtection="1">
      <alignment horizontal="center" vertical="center"/>
    </xf>
    <xf numFmtId="0" fontId="3" fillId="0" borderId="23" xfId="2" applyFont="1" applyBorder="1" applyAlignment="1" applyProtection="1">
      <alignment vertical="center"/>
    </xf>
    <xf numFmtId="0" fontId="3" fillId="0" borderId="24" xfId="2" applyFont="1" applyBorder="1" applyAlignment="1" applyProtection="1">
      <alignment vertical="center"/>
    </xf>
    <xf numFmtId="176" fontId="10" fillId="2" borderId="23" xfId="3" applyNumberFormat="1" applyFont="1" applyFill="1" applyBorder="1" applyAlignment="1" applyProtection="1">
      <alignment vertical="center"/>
      <protection locked="0"/>
    </xf>
    <xf numFmtId="176" fontId="10" fillId="2" borderId="24" xfId="3" applyNumberFormat="1" applyFont="1" applyFill="1" applyBorder="1" applyAlignment="1" applyProtection="1">
      <alignment vertical="center"/>
      <protection locked="0"/>
    </xf>
    <xf numFmtId="176" fontId="3" fillId="0" borderId="24" xfId="3" applyNumberFormat="1" applyFont="1" applyFill="1" applyBorder="1" applyAlignment="1" applyProtection="1">
      <alignment vertical="center"/>
    </xf>
    <xf numFmtId="0" fontId="3" fillId="0" borderId="27" xfId="2" applyFont="1" applyBorder="1" applyAlignment="1" applyProtection="1">
      <alignment vertical="center"/>
    </xf>
    <xf numFmtId="0" fontId="3" fillId="0" borderId="28" xfId="2" applyFont="1" applyBorder="1" applyAlignment="1" applyProtection="1">
      <alignment vertical="center"/>
    </xf>
    <xf numFmtId="176" fontId="10" fillId="2" borderId="27" xfId="3" applyNumberFormat="1" applyFont="1" applyFill="1" applyBorder="1" applyAlignment="1" applyProtection="1">
      <alignment vertical="center"/>
      <protection locked="0"/>
    </xf>
    <xf numFmtId="176" fontId="10" fillId="2" borderId="28" xfId="3" applyNumberFormat="1" applyFont="1" applyFill="1" applyBorder="1" applyAlignment="1" applyProtection="1">
      <alignment vertical="center"/>
      <protection locked="0"/>
    </xf>
    <xf numFmtId="176" fontId="3" fillId="0" borderId="28" xfId="3" applyNumberFormat="1" applyFont="1" applyFill="1" applyBorder="1" applyAlignment="1" applyProtection="1">
      <alignment vertical="center"/>
    </xf>
    <xf numFmtId="0" fontId="3" fillId="0" borderId="16" xfId="2" applyFont="1" applyBorder="1" applyAlignment="1" applyProtection="1">
      <alignment vertical="center"/>
    </xf>
    <xf numFmtId="0" fontId="3" fillId="0" borderId="17" xfId="2" applyFont="1" applyBorder="1" applyAlignment="1" applyProtection="1">
      <alignment vertical="center"/>
    </xf>
    <xf numFmtId="176" fontId="10" fillId="2" borderId="16" xfId="3" applyNumberFormat="1" applyFont="1" applyFill="1" applyBorder="1" applyAlignment="1" applyProtection="1">
      <alignment vertical="center"/>
      <protection locked="0"/>
    </xf>
    <xf numFmtId="176" fontId="10" fillId="2" borderId="17" xfId="3" applyNumberFormat="1" applyFont="1" applyFill="1" applyBorder="1" applyAlignment="1" applyProtection="1">
      <alignment vertical="center"/>
      <protection locked="0"/>
    </xf>
    <xf numFmtId="0" fontId="3" fillId="0" borderId="62" xfId="2" applyFont="1" applyBorder="1" applyAlignment="1" applyProtection="1">
      <alignment vertical="center"/>
    </xf>
    <xf numFmtId="0" fontId="3" fillId="0" borderId="63" xfId="2" applyFont="1" applyBorder="1" applyAlignment="1" applyProtection="1">
      <alignment vertical="center"/>
    </xf>
    <xf numFmtId="176" fontId="10" fillId="2" borderId="39" xfId="3" applyNumberFormat="1" applyFont="1" applyFill="1" applyBorder="1" applyAlignment="1" applyProtection="1">
      <alignment vertical="center"/>
      <protection locked="0"/>
    </xf>
    <xf numFmtId="176" fontId="10" fillId="2" borderId="64" xfId="3" applyNumberFormat="1" applyFont="1" applyFill="1" applyBorder="1" applyAlignment="1" applyProtection="1">
      <alignment vertical="center"/>
      <protection locked="0"/>
    </xf>
    <xf numFmtId="176" fontId="3" fillId="0" borderId="63" xfId="3" applyNumberFormat="1" applyFont="1" applyFill="1" applyBorder="1" applyAlignment="1" applyProtection="1">
      <alignment vertical="center"/>
    </xf>
    <xf numFmtId="0" fontId="3" fillId="0" borderId="40" xfId="2" applyFont="1" applyBorder="1" applyAlignment="1" applyProtection="1">
      <alignment horizontal="center" vertical="center"/>
      <protection locked="0"/>
    </xf>
    <xf numFmtId="0" fontId="3" fillId="0" borderId="41" xfId="2" applyFont="1" applyBorder="1" applyAlignment="1" applyProtection="1">
      <alignment horizontal="center" vertical="center"/>
      <protection locked="0"/>
    </xf>
    <xf numFmtId="0" fontId="3" fillId="0" borderId="42" xfId="2" applyFont="1" applyBorder="1" applyProtection="1">
      <protection locked="0"/>
    </xf>
    <xf numFmtId="176" fontId="3" fillId="0" borderId="43" xfId="2" applyNumberFormat="1" applyFont="1" applyBorder="1" applyAlignment="1" applyProtection="1">
      <alignment vertical="center"/>
      <protection locked="0"/>
    </xf>
    <xf numFmtId="0" fontId="3" fillId="0" borderId="42" xfId="2" applyFont="1" applyBorder="1" applyAlignment="1" applyProtection="1">
      <alignment vertical="center"/>
      <protection locked="0"/>
    </xf>
    <xf numFmtId="176" fontId="3" fillId="0" borderId="57" xfId="3" applyNumberFormat="1" applyFont="1" applyFill="1" applyBorder="1" applyAlignment="1" applyProtection="1">
      <alignment vertical="center"/>
    </xf>
    <xf numFmtId="176" fontId="10" fillId="3" borderId="43" xfId="3" applyNumberFormat="1" applyFont="1" applyFill="1" applyBorder="1" applyAlignment="1" applyProtection="1">
      <alignment vertical="center"/>
    </xf>
    <xf numFmtId="176" fontId="10" fillId="3" borderId="42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center"/>
      <protection locked="0"/>
    </xf>
    <xf numFmtId="38" fontId="3" fillId="0" borderId="0" xfId="3" applyFont="1" applyAlignment="1" applyProtection="1">
      <alignment vertical="center"/>
      <protection locked="0"/>
    </xf>
    <xf numFmtId="38" fontId="3" fillId="0" borderId="0" xfId="3" applyFont="1" applyAlignment="1" applyProtection="1">
      <alignment horizontal="right" vertical="center"/>
      <protection locked="0"/>
    </xf>
    <xf numFmtId="38" fontId="3" fillId="0" borderId="0" xfId="3" applyFont="1" applyAlignment="1" applyProtection="1">
      <alignment vertical="top"/>
      <protection locked="0"/>
    </xf>
    <xf numFmtId="38" fontId="3" fillId="0" borderId="0" xfId="3" applyFont="1" applyBorder="1" applyAlignment="1" applyProtection="1">
      <alignment vertical="center"/>
      <protection locked="0"/>
    </xf>
    <xf numFmtId="0" fontId="3" fillId="0" borderId="65" xfId="2" applyFont="1" applyBorder="1" applyAlignment="1" applyProtection="1">
      <alignment horizontal="center" vertical="center"/>
      <protection locked="0"/>
    </xf>
    <xf numFmtId="0" fontId="3" fillId="0" borderId="66" xfId="2" applyFont="1" applyBorder="1" applyAlignment="1" applyProtection="1">
      <alignment horizontal="center" vertical="center"/>
      <protection locked="0"/>
    </xf>
    <xf numFmtId="0" fontId="3" fillId="0" borderId="67" xfId="2" applyFont="1" applyBorder="1" applyAlignment="1" applyProtection="1">
      <alignment horizontal="center" vertical="center"/>
      <protection locked="0"/>
    </xf>
    <xf numFmtId="38" fontId="3" fillId="0" borderId="68" xfId="3" applyFont="1" applyBorder="1" applyAlignment="1" applyProtection="1">
      <alignment horizontal="center" vertical="center" wrapText="1"/>
      <protection locked="0"/>
    </xf>
    <xf numFmtId="38" fontId="3" fillId="0" borderId="67" xfId="3" applyFont="1" applyBorder="1" applyAlignment="1" applyProtection="1">
      <alignment horizontal="center" vertical="center"/>
      <protection locked="0"/>
    </xf>
    <xf numFmtId="38" fontId="3" fillId="0" borderId="69" xfId="3" applyFont="1" applyBorder="1" applyAlignment="1" applyProtection="1">
      <alignment vertical="center"/>
      <protection locked="0"/>
    </xf>
    <xf numFmtId="38" fontId="3" fillId="0" borderId="66" xfId="3" applyFont="1" applyBorder="1" applyAlignment="1" applyProtection="1">
      <alignment horizontal="center" vertical="center" wrapText="1"/>
      <protection locked="0"/>
    </xf>
    <xf numFmtId="38" fontId="3" fillId="0" borderId="70" xfId="3" applyFont="1" applyBorder="1" applyAlignment="1" applyProtection="1">
      <alignment horizontal="center" vertical="center" wrapText="1"/>
      <protection locked="0"/>
    </xf>
    <xf numFmtId="0" fontId="3" fillId="0" borderId="71" xfId="2" applyFont="1" applyBorder="1" applyAlignment="1" applyProtection="1">
      <alignment vertical="center"/>
      <protection locked="0"/>
    </xf>
    <xf numFmtId="0" fontId="3" fillId="0" borderId="72" xfId="2" applyFont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38" fontId="10" fillId="2" borderId="74" xfId="3" applyFont="1" applyFill="1" applyBorder="1" applyAlignment="1" applyProtection="1">
      <alignment vertical="center"/>
      <protection locked="0"/>
    </xf>
    <xf numFmtId="38" fontId="10" fillId="2" borderId="75" xfId="3" applyFont="1" applyFill="1" applyBorder="1" applyAlignment="1" applyProtection="1">
      <alignment vertical="center"/>
      <protection locked="0"/>
    </xf>
    <xf numFmtId="38" fontId="3" fillId="0" borderId="76" xfId="3" applyFont="1" applyBorder="1" applyAlignment="1" applyProtection="1">
      <alignment vertical="center"/>
      <protection locked="0"/>
    </xf>
    <xf numFmtId="176" fontId="10" fillId="3" borderId="77" xfId="3" applyNumberFormat="1" applyFont="1" applyFill="1" applyBorder="1" applyAlignment="1" applyProtection="1">
      <alignment vertical="center"/>
    </xf>
    <xf numFmtId="176" fontId="10" fillId="3" borderId="78" xfId="3" applyNumberFormat="1" applyFont="1" applyFill="1" applyBorder="1" applyAlignment="1" applyProtection="1">
      <alignment vertical="center"/>
    </xf>
    <xf numFmtId="38" fontId="11" fillId="0" borderId="0" xfId="3" applyFont="1" applyAlignment="1" applyProtection="1">
      <alignment vertical="center"/>
      <protection locked="0"/>
    </xf>
    <xf numFmtId="176" fontId="10" fillId="0" borderId="79" xfId="3" applyNumberFormat="1" applyFont="1" applyBorder="1" applyAlignment="1" applyProtection="1">
      <alignment vertical="center" shrinkToFit="1"/>
    </xf>
    <xf numFmtId="176" fontId="10" fillId="0" borderId="80" xfId="3" applyNumberFormat="1" applyFont="1" applyBorder="1" applyAlignment="1" applyProtection="1">
      <alignment vertical="center" shrinkToFit="1"/>
    </xf>
    <xf numFmtId="176" fontId="10" fillId="0" borderId="81" xfId="3" applyNumberFormat="1" applyFont="1" applyBorder="1" applyAlignment="1" applyProtection="1">
      <alignment vertical="center" shrinkToFit="1"/>
    </xf>
    <xf numFmtId="176" fontId="10" fillId="3" borderId="41" xfId="3" applyNumberFormat="1" applyFont="1" applyFill="1" applyBorder="1" applyAlignment="1" applyProtection="1">
      <alignment vertical="center"/>
    </xf>
    <xf numFmtId="176" fontId="10" fillId="3" borderId="82" xfId="3" quotePrefix="1" applyNumberFormat="1" applyFont="1" applyFill="1" applyBorder="1" applyAlignment="1" applyProtection="1">
      <alignment horizontal="right" vertical="center"/>
    </xf>
    <xf numFmtId="176" fontId="10" fillId="3" borderId="83" xfId="3" applyNumberFormat="1" applyFont="1" applyFill="1" applyBorder="1" applyAlignment="1" applyProtection="1">
      <alignment horizontal="right" vertical="center"/>
    </xf>
    <xf numFmtId="176" fontId="10" fillId="3" borderId="84" xfId="3" applyNumberFormat="1" applyFont="1" applyFill="1" applyBorder="1" applyAlignment="1" applyProtection="1">
      <alignment horizontal="right" vertical="center"/>
    </xf>
    <xf numFmtId="176" fontId="10" fillId="3" borderId="85" xfId="3" applyNumberFormat="1" applyFont="1" applyFill="1" applyBorder="1" applyAlignment="1" applyProtection="1">
      <alignment vertical="center"/>
    </xf>
    <xf numFmtId="176" fontId="10" fillId="3" borderId="86" xfId="3" applyNumberFormat="1" applyFont="1" applyFill="1" applyBorder="1" applyAlignment="1" applyProtection="1">
      <alignment vertical="center"/>
    </xf>
    <xf numFmtId="176" fontId="10" fillId="3" borderId="87" xfId="3" applyNumberFormat="1" applyFont="1" applyFill="1" applyBorder="1" applyAlignment="1" applyProtection="1">
      <alignment vertical="center"/>
    </xf>
    <xf numFmtId="38" fontId="8" fillId="0" borderId="0" xfId="3" applyFont="1" applyAlignment="1" applyProtection="1">
      <alignment vertical="center"/>
      <protection locked="0"/>
    </xf>
    <xf numFmtId="38" fontId="10" fillId="0" borderId="79" xfId="3" applyFont="1" applyBorder="1" applyAlignment="1" applyProtection="1">
      <alignment vertical="center" shrinkToFit="1"/>
    </xf>
    <xf numFmtId="38" fontId="10" fillId="0" borderId="80" xfId="3" applyFont="1" applyBorder="1" applyAlignment="1" applyProtection="1">
      <alignment vertical="center" shrinkToFit="1"/>
    </xf>
    <xf numFmtId="38" fontId="10" fillId="0" borderId="88" xfId="3" applyFont="1" applyBorder="1" applyAlignment="1" applyProtection="1">
      <alignment vertical="center" shrinkToFit="1"/>
    </xf>
    <xf numFmtId="176" fontId="10" fillId="3" borderId="89" xfId="3" applyNumberFormat="1" applyFont="1" applyFill="1" applyBorder="1" applyAlignment="1" applyProtection="1">
      <alignment vertical="center"/>
    </xf>
    <xf numFmtId="176" fontId="10" fillId="3" borderId="90" xfId="3" applyNumberFormat="1" applyFont="1" applyFill="1" applyBorder="1" applyAlignment="1" applyProtection="1">
      <alignment vertical="center"/>
    </xf>
    <xf numFmtId="176" fontId="10" fillId="3" borderId="91" xfId="3" applyNumberFormat="1" applyFont="1" applyFill="1" applyBorder="1" applyAlignment="1" applyProtection="1">
      <alignment vertical="center"/>
    </xf>
    <xf numFmtId="38" fontId="10" fillId="0" borderId="0" xfId="3" applyFont="1" applyBorder="1" applyAlignment="1" applyProtection="1">
      <alignment vertical="top" wrapText="1"/>
    </xf>
    <xf numFmtId="0" fontId="3" fillId="0" borderId="0" xfId="2" applyFont="1" applyAlignment="1" applyProtection="1">
      <alignment vertical="top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  <pageSetUpPr fitToPage="1"/>
  </sheetPr>
  <dimension ref="B1:Q79"/>
  <sheetViews>
    <sheetView showZeros="0" tabSelected="1" view="pageBreakPreview" zoomScale="90" zoomScaleNormal="100" zoomScaleSheetLayoutView="90" workbookViewId="0">
      <selection activeCell="S79" sqref="S79"/>
    </sheetView>
  </sheetViews>
  <sheetFormatPr defaultRowHeight="12.75" x14ac:dyDescent="0.15"/>
  <cols>
    <col min="1" max="1" width="1" style="1" customWidth="1"/>
    <col min="2" max="2" width="3.75" style="1" bestFit="1" customWidth="1"/>
    <col min="3" max="3" width="5" style="1" bestFit="1" customWidth="1"/>
    <col min="4" max="4" width="8.75" style="1" bestFit="1" customWidth="1"/>
    <col min="5" max="5" width="6.625" style="1" customWidth="1"/>
    <col min="6" max="7" width="7.375" style="2" customWidth="1"/>
    <col min="8" max="8" width="8.875" style="2" bestFit="1" customWidth="1"/>
    <col min="9" max="12" width="7.375" style="2" customWidth="1"/>
    <col min="13" max="13" width="9.75" style="2" customWidth="1"/>
    <col min="14" max="14" width="13.125" style="2" customWidth="1"/>
    <col min="15" max="15" width="12.875" style="2" customWidth="1"/>
    <col min="16" max="16" width="2.375" style="1" customWidth="1"/>
    <col min="17" max="240" width="9" style="1"/>
    <col min="241" max="241" width="1" style="1" customWidth="1"/>
    <col min="242" max="242" width="3.75" style="1" bestFit="1" customWidth="1"/>
    <col min="243" max="243" width="5" style="1" bestFit="1" customWidth="1"/>
    <col min="244" max="244" width="8.75" style="1" bestFit="1" customWidth="1"/>
    <col min="245" max="245" width="6.5" style="1" bestFit="1" customWidth="1"/>
    <col min="246" max="247" width="8" style="1" customWidth="1"/>
    <col min="248" max="248" width="12" style="1" customWidth="1"/>
    <col min="249" max="249" width="6.75" style="1" customWidth="1"/>
    <col min="250" max="250" width="7.375" style="1" customWidth="1"/>
    <col min="251" max="251" width="7.75" style="1" customWidth="1"/>
    <col min="252" max="252" width="8.25" style="1" customWidth="1"/>
    <col min="253" max="253" width="9.125" style="1" customWidth="1"/>
    <col min="254" max="254" width="13.5" style="1" bestFit="1" customWidth="1"/>
    <col min="255" max="255" width="5.125" style="1" customWidth="1"/>
    <col min="256" max="256" width="9.5" style="1" customWidth="1"/>
    <col min="257" max="258" width="9.25" style="1" bestFit="1" customWidth="1"/>
    <col min="259" max="496" width="9" style="1"/>
    <col min="497" max="497" width="1" style="1" customWidth="1"/>
    <col min="498" max="498" width="3.75" style="1" bestFit="1" customWidth="1"/>
    <col min="499" max="499" width="5" style="1" bestFit="1" customWidth="1"/>
    <col min="500" max="500" width="8.75" style="1" bestFit="1" customWidth="1"/>
    <col min="501" max="501" width="6.5" style="1" bestFit="1" customWidth="1"/>
    <col min="502" max="503" width="8" style="1" customWidth="1"/>
    <col min="504" max="504" width="12" style="1" customWidth="1"/>
    <col min="505" max="505" width="6.75" style="1" customWidth="1"/>
    <col min="506" max="506" width="7.375" style="1" customWidth="1"/>
    <col min="507" max="507" width="7.75" style="1" customWidth="1"/>
    <col min="508" max="508" width="8.25" style="1" customWidth="1"/>
    <col min="509" max="509" width="9.125" style="1" customWidth="1"/>
    <col min="510" max="510" width="13.5" style="1" bestFit="1" customWidth="1"/>
    <col min="511" max="511" width="5.125" style="1" customWidth="1"/>
    <col min="512" max="512" width="9.5" style="1" customWidth="1"/>
    <col min="513" max="514" width="9.25" style="1" bestFit="1" customWidth="1"/>
    <col min="515" max="752" width="9" style="1"/>
    <col min="753" max="753" width="1" style="1" customWidth="1"/>
    <col min="754" max="754" width="3.75" style="1" bestFit="1" customWidth="1"/>
    <col min="755" max="755" width="5" style="1" bestFit="1" customWidth="1"/>
    <col min="756" max="756" width="8.75" style="1" bestFit="1" customWidth="1"/>
    <col min="757" max="757" width="6.5" style="1" bestFit="1" customWidth="1"/>
    <col min="758" max="759" width="8" style="1" customWidth="1"/>
    <col min="760" max="760" width="12" style="1" customWidth="1"/>
    <col min="761" max="761" width="6.75" style="1" customWidth="1"/>
    <col min="762" max="762" width="7.375" style="1" customWidth="1"/>
    <col min="763" max="763" width="7.75" style="1" customWidth="1"/>
    <col min="764" max="764" width="8.25" style="1" customWidth="1"/>
    <col min="765" max="765" width="9.125" style="1" customWidth="1"/>
    <col min="766" max="766" width="13.5" style="1" bestFit="1" customWidth="1"/>
    <col min="767" max="767" width="5.125" style="1" customWidth="1"/>
    <col min="768" max="768" width="9.5" style="1" customWidth="1"/>
    <col min="769" max="770" width="9.25" style="1" bestFit="1" customWidth="1"/>
    <col min="771" max="1008" width="9" style="1"/>
    <col min="1009" max="1009" width="1" style="1" customWidth="1"/>
    <col min="1010" max="1010" width="3.75" style="1" bestFit="1" customWidth="1"/>
    <col min="1011" max="1011" width="5" style="1" bestFit="1" customWidth="1"/>
    <col min="1012" max="1012" width="8.75" style="1" bestFit="1" customWidth="1"/>
    <col min="1013" max="1013" width="6.5" style="1" bestFit="1" customWidth="1"/>
    <col min="1014" max="1015" width="8" style="1" customWidth="1"/>
    <col min="1016" max="1016" width="12" style="1" customWidth="1"/>
    <col min="1017" max="1017" width="6.75" style="1" customWidth="1"/>
    <col min="1018" max="1018" width="7.375" style="1" customWidth="1"/>
    <col min="1019" max="1019" width="7.75" style="1" customWidth="1"/>
    <col min="1020" max="1020" width="8.25" style="1" customWidth="1"/>
    <col min="1021" max="1021" width="9.125" style="1" customWidth="1"/>
    <col min="1022" max="1022" width="13.5" style="1" bestFit="1" customWidth="1"/>
    <col min="1023" max="1023" width="5.125" style="1" customWidth="1"/>
    <col min="1024" max="1024" width="9.5" style="1" customWidth="1"/>
    <col min="1025" max="1026" width="9.25" style="1" bestFit="1" customWidth="1"/>
    <col min="1027" max="1264" width="9" style="1"/>
    <col min="1265" max="1265" width="1" style="1" customWidth="1"/>
    <col min="1266" max="1266" width="3.75" style="1" bestFit="1" customWidth="1"/>
    <col min="1267" max="1267" width="5" style="1" bestFit="1" customWidth="1"/>
    <col min="1268" max="1268" width="8.75" style="1" bestFit="1" customWidth="1"/>
    <col min="1269" max="1269" width="6.5" style="1" bestFit="1" customWidth="1"/>
    <col min="1270" max="1271" width="8" style="1" customWidth="1"/>
    <col min="1272" max="1272" width="12" style="1" customWidth="1"/>
    <col min="1273" max="1273" width="6.75" style="1" customWidth="1"/>
    <col min="1274" max="1274" width="7.375" style="1" customWidth="1"/>
    <col min="1275" max="1275" width="7.75" style="1" customWidth="1"/>
    <col min="1276" max="1276" width="8.25" style="1" customWidth="1"/>
    <col min="1277" max="1277" width="9.125" style="1" customWidth="1"/>
    <col min="1278" max="1278" width="13.5" style="1" bestFit="1" customWidth="1"/>
    <col min="1279" max="1279" width="5.125" style="1" customWidth="1"/>
    <col min="1280" max="1280" width="9.5" style="1" customWidth="1"/>
    <col min="1281" max="1282" width="9.25" style="1" bestFit="1" customWidth="1"/>
    <col min="1283" max="1520" width="9" style="1"/>
    <col min="1521" max="1521" width="1" style="1" customWidth="1"/>
    <col min="1522" max="1522" width="3.75" style="1" bestFit="1" customWidth="1"/>
    <col min="1523" max="1523" width="5" style="1" bestFit="1" customWidth="1"/>
    <col min="1524" max="1524" width="8.75" style="1" bestFit="1" customWidth="1"/>
    <col min="1525" max="1525" width="6.5" style="1" bestFit="1" customWidth="1"/>
    <col min="1526" max="1527" width="8" style="1" customWidth="1"/>
    <col min="1528" max="1528" width="12" style="1" customWidth="1"/>
    <col min="1529" max="1529" width="6.75" style="1" customWidth="1"/>
    <col min="1530" max="1530" width="7.375" style="1" customWidth="1"/>
    <col min="1531" max="1531" width="7.75" style="1" customWidth="1"/>
    <col min="1532" max="1532" width="8.25" style="1" customWidth="1"/>
    <col min="1533" max="1533" width="9.125" style="1" customWidth="1"/>
    <col min="1534" max="1534" width="13.5" style="1" bestFit="1" customWidth="1"/>
    <col min="1535" max="1535" width="5.125" style="1" customWidth="1"/>
    <col min="1536" max="1536" width="9.5" style="1" customWidth="1"/>
    <col min="1537" max="1538" width="9.25" style="1" bestFit="1" customWidth="1"/>
    <col min="1539" max="1776" width="9" style="1"/>
    <col min="1777" max="1777" width="1" style="1" customWidth="1"/>
    <col min="1778" max="1778" width="3.75" style="1" bestFit="1" customWidth="1"/>
    <col min="1779" max="1779" width="5" style="1" bestFit="1" customWidth="1"/>
    <col min="1780" max="1780" width="8.75" style="1" bestFit="1" customWidth="1"/>
    <col min="1781" max="1781" width="6.5" style="1" bestFit="1" customWidth="1"/>
    <col min="1782" max="1783" width="8" style="1" customWidth="1"/>
    <col min="1784" max="1784" width="12" style="1" customWidth="1"/>
    <col min="1785" max="1785" width="6.75" style="1" customWidth="1"/>
    <col min="1786" max="1786" width="7.375" style="1" customWidth="1"/>
    <col min="1787" max="1787" width="7.75" style="1" customWidth="1"/>
    <col min="1788" max="1788" width="8.25" style="1" customWidth="1"/>
    <col min="1789" max="1789" width="9.125" style="1" customWidth="1"/>
    <col min="1790" max="1790" width="13.5" style="1" bestFit="1" customWidth="1"/>
    <col min="1791" max="1791" width="5.125" style="1" customWidth="1"/>
    <col min="1792" max="1792" width="9.5" style="1" customWidth="1"/>
    <col min="1793" max="1794" width="9.25" style="1" bestFit="1" customWidth="1"/>
    <col min="1795" max="2032" width="9" style="1"/>
    <col min="2033" max="2033" width="1" style="1" customWidth="1"/>
    <col min="2034" max="2034" width="3.75" style="1" bestFit="1" customWidth="1"/>
    <col min="2035" max="2035" width="5" style="1" bestFit="1" customWidth="1"/>
    <col min="2036" max="2036" width="8.75" style="1" bestFit="1" customWidth="1"/>
    <col min="2037" max="2037" width="6.5" style="1" bestFit="1" customWidth="1"/>
    <col min="2038" max="2039" width="8" style="1" customWidth="1"/>
    <col min="2040" max="2040" width="12" style="1" customWidth="1"/>
    <col min="2041" max="2041" width="6.75" style="1" customWidth="1"/>
    <col min="2042" max="2042" width="7.375" style="1" customWidth="1"/>
    <col min="2043" max="2043" width="7.75" style="1" customWidth="1"/>
    <col min="2044" max="2044" width="8.25" style="1" customWidth="1"/>
    <col min="2045" max="2045" width="9.125" style="1" customWidth="1"/>
    <col min="2046" max="2046" width="13.5" style="1" bestFit="1" customWidth="1"/>
    <col min="2047" max="2047" width="5.125" style="1" customWidth="1"/>
    <col min="2048" max="2048" width="9.5" style="1" customWidth="1"/>
    <col min="2049" max="2050" width="9.25" style="1" bestFit="1" customWidth="1"/>
    <col min="2051" max="2288" width="9" style="1"/>
    <col min="2289" max="2289" width="1" style="1" customWidth="1"/>
    <col min="2290" max="2290" width="3.75" style="1" bestFit="1" customWidth="1"/>
    <col min="2291" max="2291" width="5" style="1" bestFit="1" customWidth="1"/>
    <col min="2292" max="2292" width="8.75" style="1" bestFit="1" customWidth="1"/>
    <col min="2293" max="2293" width="6.5" style="1" bestFit="1" customWidth="1"/>
    <col min="2294" max="2295" width="8" style="1" customWidth="1"/>
    <col min="2296" max="2296" width="12" style="1" customWidth="1"/>
    <col min="2297" max="2297" width="6.75" style="1" customWidth="1"/>
    <col min="2298" max="2298" width="7.375" style="1" customWidth="1"/>
    <col min="2299" max="2299" width="7.75" style="1" customWidth="1"/>
    <col min="2300" max="2300" width="8.25" style="1" customWidth="1"/>
    <col min="2301" max="2301" width="9.125" style="1" customWidth="1"/>
    <col min="2302" max="2302" width="13.5" style="1" bestFit="1" customWidth="1"/>
    <col min="2303" max="2303" width="5.125" style="1" customWidth="1"/>
    <col min="2304" max="2304" width="9.5" style="1" customWidth="1"/>
    <col min="2305" max="2306" width="9.25" style="1" bestFit="1" customWidth="1"/>
    <col min="2307" max="2544" width="9" style="1"/>
    <col min="2545" max="2545" width="1" style="1" customWidth="1"/>
    <col min="2546" max="2546" width="3.75" style="1" bestFit="1" customWidth="1"/>
    <col min="2547" max="2547" width="5" style="1" bestFit="1" customWidth="1"/>
    <col min="2548" max="2548" width="8.75" style="1" bestFit="1" customWidth="1"/>
    <col min="2549" max="2549" width="6.5" style="1" bestFit="1" customWidth="1"/>
    <col min="2550" max="2551" width="8" style="1" customWidth="1"/>
    <col min="2552" max="2552" width="12" style="1" customWidth="1"/>
    <col min="2553" max="2553" width="6.75" style="1" customWidth="1"/>
    <col min="2554" max="2554" width="7.375" style="1" customWidth="1"/>
    <col min="2555" max="2555" width="7.75" style="1" customWidth="1"/>
    <col min="2556" max="2556" width="8.25" style="1" customWidth="1"/>
    <col min="2557" max="2557" width="9.125" style="1" customWidth="1"/>
    <col min="2558" max="2558" width="13.5" style="1" bestFit="1" customWidth="1"/>
    <col min="2559" max="2559" width="5.125" style="1" customWidth="1"/>
    <col min="2560" max="2560" width="9.5" style="1" customWidth="1"/>
    <col min="2561" max="2562" width="9.25" style="1" bestFit="1" customWidth="1"/>
    <col min="2563" max="2800" width="9" style="1"/>
    <col min="2801" max="2801" width="1" style="1" customWidth="1"/>
    <col min="2802" max="2802" width="3.75" style="1" bestFit="1" customWidth="1"/>
    <col min="2803" max="2803" width="5" style="1" bestFit="1" customWidth="1"/>
    <col min="2804" max="2804" width="8.75" style="1" bestFit="1" customWidth="1"/>
    <col min="2805" max="2805" width="6.5" style="1" bestFit="1" customWidth="1"/>
    <col min="2806" max="2807" width="8" style="1" customWidth="1"/>
    <col min="2808" max="2808" width="12" style="1" customWidth="1"/>
    <col min="2809" max="2809" width="6.75" style="1" customWidth="1"/>
    <col min="2810" max="2810" width="7.375" style="1" customWidth="1"/>
    <col min="2811" max="2811" width="7.75" style="1" customWidth="1"/>
    <col min="2812" max="2812" width="8.25" style="1" customWidth="1"/>
    <col min="2813" max="2813" width="9.125" style="1" customWidth="1"/>
    <col min="2814" max="2814" width="13.5" style="1" bestFit="1" customWidth="1"/>
    <col min="2815" max="2815" width="5.125" style="1" customWidth="1"/>
    <col min="2816" max="2816" width="9.5" style="1" customWidth="1"/>
    <col min="2817" max="2818" width="9.25" style="1" bestFit="1" customWidth="1"/>
    <col min="2819" max="3056" width="9" style="1"/>
    <col min="3057" max="3057" width="1" style="1" customWidth="1"/>
    <col min="3058" max="3058" width="3.75" style="1" bestFit="1" customWidth="1"/>
    <col min="3059" max="3059" width="5" style="1" bestFit="1" customWidth="1"/>
    <col min="3060" max="3060" width="8.75" style="1" bestFit="1" customWidth="1"/>
    <col min="3061" max="3061" width="6.5" style="1" bestFit="1" customWidth="1"/>
    <col min="3062" max="3063" width="8" style="1" customWidth="1"/>
    <col min="3064" max="3064" width="12" style="1" customWidth="1"/>
    <col min="3065" max="3065" width="6.75" style="1" customWidth="1"/>
    <col min="3066" max="3066" width="7.375" style="1" customWidth="1"/>
    <col min="3067" max="3067" width="7.75" style="1" customWidth="1"/>
    <col min="3068" max="3068" width="8.25" style="1" customWidth="1"/>
    <col min="3069" max="3069" width="9.125" style="1" customWidth="1"/>
    <col min="3070" max="3070" width="13.5" style="1" bestFit="1" customWidth="1"/>
    <col min="3071" max="3071" width="5.125" style="1" customWidth="1"/>
    <col min="3072" max="3072" width="9.5" style="1" customWidth="1"/>
    <col min="3073" max="3074" width="9.25" style="1" bestFit="1" customWidth="1"/>
    <col min="3075" max="3312" width="9" style="1"/>
    <col min="3313" max="3313" width="1" style="1" customWidth="1"/>
    <col min="3314" max="3314" width="3.75" style="1" bestFit="1" customWidth="1"/>
    <col min="3315" max="3315" width="5" style="1" bestFit="1" customWidth="1"/>
    <col min="3316" max="3316" width="8.75" style="1" bestFit="1" customWidth="1"/>
    <col min="3317" max="3317" width="6.5" style="1" bestFit="1" customWidth="1"/>
    <col min="3318" max="3319" width="8" style="1" customWidth="1"/>
    <col min="3320" max="3320" width="12" style="1" customWidth="1"/>
    <col min="3321" max="3321" width="6.75" style="1" customWidth="1"/>
    <col min="3322" max="3322" width="7.375" style="1" customWidth="1"/>
    <col min="3323" max="3323" width="7.75" style="1" customWidth="1"/>
    <col min="3324" max="3324" width="8.25" style="1" customWidth="1"/>
    <col min="3325" max="3325" width="9.125" style="1" customWidth="1"/>
    <col min="3326" max="3326" width="13.5" style="1" bestFit="1" customWidth="1"/>
    <col min="3327" max="3327" width="5.125" style="1" customWidth="1"/>
    <col min="3328" max="3328" width="9.5" style="1" customWidth="1"/>
    <col min="3329" max="3330" width="9.25" style="1" bestFit="1" customWidth="1"/>
    <col min="3331" max="3568" width="9" style="1"/>
    <col min="3569" max="3569" width="1" style="1" customWidth="1"/>
    <col min="3570" max="3570" width="3.75" style="1" bestFit="1" customWidth="1"/>
    <col min="3571" max="3571" width="5" style="1" bestFit="1" customWidth="1"/>
    <col min="3572" max="3572" width="8.75" style="1" bestFit="1" customWidth="1"/>
    <col min="3573" max="3573" width="6.5" style="1" bestFit="1" customWidth="1"/>
    <col min="3574" max="3575" width="8" style="1" customWidth="1"/>
    <col min="3576" max="3576" width="12" style="1" customWidth="1"/>
    <col min="3577" max="3577" width="6.75" style="1" customWidth="1"/>
    <col min="3578" max="3578" width="7.375" style="1" customWidth="1"/>
    <col min="3579" max="3579" width="7.75" style="1" customWidth="1"/>
    <col min="3580" max="3580" width="8.25" style="1" customWidth="1"/>
    <col min="3581" max="3581" width="9.125" style="1" customWidth="1"/>
    <col min="3582" max="3582" width="13.5" style="1" bestFit="1" customWidth="1"/>
    <col min="3583" max="3583" width="5.125" style="1" customWidth="1"/>
    <col min="3584" max="3584" width="9.5" style="1" customWidth="1"/>
    <col min="3585" max="3586" width="9.25" style="1" bestFit="1" customWidth="1"/>
    <col min="3587" max="3824" width="9" style="1"/>
    <col min="3825" max="3825" width="1" style="1" customWidth="1"/>
    <col min="3826" max="3826" width="3.75" style="1" bestFit="1" customWidth="1"/>
    <col min="3827" max="3827" width="5" style="1" bestFit="1" customWidth="1"/>
    <col min="3828" max="3828" width="8.75" style="1" bestFit="1" customWidth="1"/>
    <col min="3829" max="3829" width="6.5" style="1" bestFit="1" customWidth="1"/>
    <col min="3830" max="3831" width="8" style="1" customWidth="1"/>
    <col min="3832" max="3832" width="12" style="1" customWidth="1"/>
    <col min="3833" max="3833" width="6.75" style="1" customWidth="1"/>
    <col min="3834" max="3834" width="7.375" style="1" customWidth="1"/>
    <col min="3835" max="3835" width="7.75" style="1" customWidth="1"/>
    <col min="3836" max="3836" width="8.25" style="1" customWidth="1"/>
    <col min="3837" max="3837" width="9.125" style="1" customWidth="1"/>
    <col min="3838" max="3838" width="13.5" style="1" bestFit="1" customWidth="1"/>
    <col min="3839" max="3839" width="5.125" style="1" customWidth="1"/>
    <col min="3840" max="3840" width="9.5" style="1" customWidth="1"/>
    <col min="3841" max="3842" width="9.25" style="1" bestFit="1" customWidth="1"/>
    <col min="3843" max="4080" width="9" style="1"/>
    <col min="4081" max="4081" width="1" style="1" customWidth="1"/>
    <col min="4082" max="4082" width="3.75" style="1" bestFit="1" customWidth="1"/>
    <col min="4083" max="4083" width="5" style="1" bestFit="1" customWidth="1"/>
    <col min="4084" max="4084" width="8.75" style="1" bestFit="1" customWidth="1"/>
    <col min="4085" max="4085" width="6.5" style="1" bestFit="1" customWidth="1"/>
    <col min="4086" max="4087" width="8" style="1" customWidth="1"/>
    <col min="4088" max="4088" width="12" style="1" customWidth="1"/>
    <col min="4089" max="4089" width="6.75" style="1" customWidth="1"/>
    <col min="4090" max="4090" width="7.375" style="1" customWidth="1"/>
    <col min="4091" max="4091" width="7.75" style="1" customWidth="1"/>
    <col min="4092" max="4092" width="8.25" style="1" customWidth="1"/>
    <col min="4093" max="4093" width="9.125" style="1" customWidth="1"/>
    <col min="4094" max="4094" width="13.5" style="1" bestFit="1" customWidth="1"/>
    <col min="4095" max="4095" width="5.125" style="1" customWidth="1"/>
    <col min="4096" max="4096" width="9.5" style="1" customWidth="1"/>
    <col min="4097" max="4098" width="9.25" style="1" bestFit="1" customWidth="1"/>
    <col min="4099" max="4336" width="9" style="1"/>
    <col min="4337" max="4337" width="1" style="1" customWidth="1"/>
    <col min="4338" max="4338" width="3.75" style="1" bestFit="1" customWidth="1"/>
    <col min="4339" max="4339" width="5" style="1" bestFit="1" customWidth="1"/>
    <col min="4340" max="4340" width="8.75" style="1" bestFit="1" customWidth="1"/>
    <col min="4341" max="4341" width="6.5" style="1" bestFit="1" customWidth="1"/>
    <col min="4342" max="4343" width="8" style="1" customWidth="1"/>
    <col min="4344" max="4344" width="12" style="1" customWidth="1"/>
    <col min="4345" max="4345" width="6.75" style="1" customWidth="1"/>
    <col min="4346" max="4346" width="7.375" style="1" customWidth="1"/>
    <col min="4347" max="4347" width="7.75" style="1" customWidth="1"/>
    <col min="4348" max="4348" width="8.25" style="1" customWidth="1"/>
    <col min="4349" max="4349" width="9.125" style="1" customWidth="1"/>
    <col min="4350" max="4350" width="13.5" style="1" bestFit="1" customWidth="1"/>
    <col min="4351" max="4351" width="5.125" style="1" customWidth="1"/>
    <col min="4352" max="4352" width="9.5" style="1" customWidth="1"/>
    <col min="4353" max="4354" width="9.25" style="1" bestFit="1" customWidth="1"/>
    <col min="4355" max="4592" width="9" style="1"/>
    <col min="4593" max="4593" width="1" style="1" customWidth="1"/>
    <col min="4594" max="4594" width="3.75" style="1" bestFit="1" customWidth="1"/>
    <col min="4595" max="4595" width="5" style="1" bestFit="1" customWidth="1"/>
    <col min="4596" max="4596" width="8.75" style="1" bestFit="1" customWidth="1"/>
    <col min="4597" max="4597" width="6.5" style="1" bestFit="1" customWidth="1"/>
    <col min="4598" max="4599" width="8" style="1" customWidth="1"/>
    <col min="4600" max="4600" width="12" style="1" customWidth="1"/>
    <col min="4601" max="4601" width="6.75" style="1" customWidth="1"/>
    <col min="4602" max="4602" width="7.375" style="1" customWidth="1"/>
    <col min="4603" max="4603" width="7.75" style="1" customWidth="1"/>
    <col min="4604" max="4604" width="8.25" style="1" customWidth="1"/>
    <col min="4605" max="4605" width="9.125" style="1" customWidth="1"/>
    <col min="4606" max="4606" width="13.5" style="1" bestFit="1" customWidth="1"/>
    <col min="4607" max="4607" width="5.125" style="1" customWidth="1"/>
    <col min="4608" max="4608" width="9.5" style="1" customWidth="1"/>
    <col min="4609" max="4610" width="9.25" style="1" bestFit="1" customWidth="1"/>
    <col min="4611" max="4848" width="9" style="1"/>
    <col min="4849" max="4849" width="1" style="1" customWidth="1"/>
    <col min="4850" max="4850" width="3.75" style="1" bestFit="1" customWidth="1"/>
    <col min="4851" max="4851" width="5" style="1" bestFit="1" customWidth="1"/>
    <col min="4852" max="4852" width="8.75" style="1" bestFit="1" customWidth="1"/>
    <col min="4853" max="4853" width="6.5" style="1" bestFit="1" customWidth="1"/>
    <col min="4854" max="4855" width="8" style="1" customWidth="1"/>
    <col min="4856" max="4856" width="12" style="1" customWidth="1"/>
    <col min="4857" max="4857" width="6.75" style="1" customWidth="1"/>
    <col min="4858" max="4858" width="7.375" style="1" customWidth="1"/>
    <col min="4859" max="4859" width="7.75" style="1" customWidth="1"/>
    <col min="4860" max="4860" width="8.25" style="1" customWidth="1"/>
    <col min="4861" max="4861" width="9.125" style="1" customWidth="1"/>
    <col min="4862" max="4862" width="13.5" style="1" bestFit="1" customWidth="1"/>
    <col min="4863" max="4863" width="5.125" style="1" customWidth="1"/>
    <col min="4864" max="4864" width="9.5" style="1" customWidth="1"/>
    <col min="4865" max="4866" width="9.25" style="1" bestFit="1" customWidth="1"/>
    <col min="4867" max="5104" width="9" style="1"/>
    <col min="5105" max="5105" width="1" style="1" customWidth="1"/>
    <col min="5106" max="5106" width="3.75" style="1" bestFit="1" customWidth="1"/>
    <col min="5107" max="5107" width="5" style="1" bestFit="1" customWidth="1"/>
    <col min="5108" max="5108" width="8.75" style="1" bestFit="1" customWidth="1"/>
    <col min="5109" max="5109" width="6.5" style="1" bestFit="1" customWidth="1"/>
    <col min="5110" max="5111" width="8" style="1" customWidth="1"/>
    <col min="5112" max="5112" width="12" style="1" customWidth="1"/>
    <col min="5113" max="5113" width="6.75" style="1" customWidth="1"/>
    <col min="5114" max="5114" width="7.375" style="1" customWidth="1"/>
    <col min="5115" max="5115" width="7.75" style="1" customWidth="1"/>
    <col min="5116" max="5116" width="8.25" style="1" customWidth="1"/>
    <col min="5117" max="5117" width="9.125" style="1" customWidth="1"/>
    <col min="5118" max="5118" width="13.5" style="1" bestFit="1" customWidth="1"/>
    <col min="5119" max="5119" width="5.125" style="1" customWidth="1"/>
    <col min="5120" max="5120" width="9.5" style="1" customWidth="1"/>
    <col min="5121" max="5122" width="9.25" style="1" bestFit="1" customWidth="1"/>
    <col min="5123" max="5360" width="9" style="1"/>
    <col min="5361" max="5361" width="1" style="1" customWidth="1"/>
    <col min="5362" max="5362" width="3.75" style="1" bestFit="1" customWidth="1"/>
    <col min="5363" max="5363" width="5" style="1" bestFit="1" customWidth="1"/>
    <col min="5364" max="5364" width="8.75" style="1" bestFit="1" customWidth="1"/>
    <col min="5365" max="5365" width="6.5" style="1" bestFit="1" customWidth="1"/>
    <col min="5366" max="5367" width="8" style="1" customWidth="1"/>
    <col min="5368" max="5368" width="12" style="1" customWidth="1"/>
    <col min="5369" max="5369" width="6.75" style="1" customWidth="1"/>
    <col min="5370" max="5370" width="7.375" style="1" customWidth="1"/>
    <col min="5371" max="5371" width="7.75" style="1" customWidth="1"/>
    <col min="5372" max="5372" width="8.25" style="1" customWidth="1"/>
    <col min="5373" max="5373" width="9.125" style="1" customWidth="1"/>
    <col min="5374" max="5374" width="13.5" style="1" bestFit="1" customWidth="1"/>
    <col min="5375" max="5375" width="5.125" style="1" customWidth="1"/>
    <col min="5376" max="5376" width="9.5" style="1" customWidth="1"/>
    <col min="5377" max="5378" width="9.25" style="1" bestFit="1" customWidth="1"/>
    <col min="5379" max="5616" width="9" style="1"/>
    <col min="5617" max="5617" width="1" style="1" customWidth="1"/>
    <col min="5618" max="5618" width="3.75" style="1" bestFit="1" customWidth="1"/>
    <col min="5619" max="5619" width="5" style="1" bestFit="1" customWidth="1"/>
    <col min="5620" max="5620" width="8.75" style="1" bestFit="1" customWidth="1"/>
    <col min="5621" max="5621" width="6.5" style="1" bestFit="1" customWidth="1"/>
    <col min="5622" max="5623" width="8" style="1" customWidth="1"/>
    <col min="5624" max="5624" width="12" style="1" customWidth="1"/>
    <col min="5625" max="5625" width="6.75" style="1" customWidth="1"/>
    <col min="5626" max="5626" width="7.375" style="1" customWidth="1"/>
    <col min="5627" max="5627" width="7.75" style="1" customWidth="1"/>
    <col min="5628" max="5628" width="8.25" style="1" customWidth="1"/>
    <col min="5629" max="5629" width="9.125" style="1" customWidth="1"/>
    <col min="5630" max="5630" width="13.5" style="1" bestFit="1" customWidth="1"/>
    <col min="5631" max="5631" width="5.125" style="1" customWidth="1"/>
    <col min="5632" max="5632" width="9.5" style="1" customWidth="1"/>
    <col min="5633" max="5634" width="9.25" style="1" bestFit="1" customWidth="1"/>
    <col min="5635" max="5872" width="9" style="1"/>
    <col min="5873" max="5873" width="1" style="1" customWidth="1"/>
    <col min="5874" max="5874" width="3.75" style="1" bestFit="1" customWidth="1"/>
    <col min="5875" max="5875" width="5" style="1" bestFit="1" customWidth="1"/>
    <col min="5876" max="5876" width="8.75" style="1" bestFit="1" customWidth="1"/>
    <col min="5877" max="5877" width="6.5" style="1" bestFit="1" customWidth="1"/>
    <col min="5878" max="5879" width="8" style="1" customWidth="1"/>
    <col min="5880" max="5880" width="12" style="1" customWidth="1"/>
    <col min="5881" max="5881" width="6.75" style="1" customWidth="1"/>
    <col min="5882" max="5882" width="7.375" style="1" customWidth="1"/>
    <col min="5883" max="5883" width="7.75" style="1" customWidth="1"/>
    <col min="5884" max="5884" width="8.25" style="1" customWidth="1"/>
    <col min="5885" max="5885" width="9.125" style="1" customWidth="1"/>
    <col min="5886" max="5886" width="13.5" style="1" bestFit="1" customWidth="1"/>
    <col min="5887" max="5887" width="5.125" style="1" customWidth="1"/>
    <col min="5888" max="5888" width="9.5" style="1" customWidth="1"/>
    <col min="5889" max="5890" width="9.25" style="1" bestFit="1" customWidth="1"/>
    <col min="5891" max="6128" width="9" style="1"/>
    <col min="6129" max="6129" width="1" style="1" customWidth="1"/>
    <col min="6130" max="6130" width="3.75" style="1" bestFit="1" customWidth="1"/>
    <col min="6131" max="6131" width="5" style="1" bestFit="1" customWidth="1"/>
    <col min="6132" max="6132" width="8.75" style="1" bestFit="1" customWidth="1"/>
    <col min="6133" max="6133" width="6.5" style="1" bestFit="1" customWidth="1"/>
    <col min="6134" max="6135" width="8" style="1" customWidth="1"/>
    <col min="6136" max="6136" width="12" style="1" customWidth="1"/>
    <col min="6137" max="6137" width="6.75" style="1" customWidth="1"/>
    <col min="6138" max="6138" width="7.375" style="1" customWidth="1"/>
    <col min="6139" max="6139" width="7.75" style="1" customWidth="1"/>
    <col min="6140" max="6140" width="8.25" style="1" customWidth="1"/>
    <col min="6141" max="6141" width="9.125" style="1" customWidth="1"/>
    <col min="6142" max="6142" width="13.5" style="1" bestFit="1" customWidth="1"/>
    <col min="6143" max="6143" width="5.125" style="1" customWidth="1"/>
    <col min="6144" max="6144" width="9.5" style="1" customWidth="1"/>
    <col min="6145" max="6146" width="9.25" style="1" bestFit="1" customWidth="1"/>
    <col min="6147" max="6384" width="9" style="1"/>
    <col min="6385" max="6385" width="1" style="1" customWidth="1"/>
    <col min="6386" max="6386" width="3.75" style="1" bestFit="1" customWidth="1"/>
    <col min="6387" max="6387" width="5" style="1" bestFit="1" customWidth="1"/>
    <col min="6388" max="6388" width="8.75" style="1" bestFit="1" customWidth="1"/>
    <col min="6389" max="6389" width="6.5" style="1" bestFit="1" customWidth="1"/>
    <col min="6390" max="6391" width="8" style="1" customWidth="1"/>
    <col min="6392" max="6392" width="12" style="1" customWidth="1"/>
    <col min="6393" max="6393" width="6.75" style="1" customWidth="1"/>
    <col min="6394" max="6394" width="7.375" style="1" customWidth="1"/>
    <col min="6395" max="6395" width="7.75" style="1" customWidth="1"/>
    <col min="6396" max="6396" width="8.25" style="1" customWidth="1"/>
    <col min="6397" max="6397" width="9.125" style="1" customWidth="1"/>
    <col min="6398" max="6398" width="13.5" style="1" bestFit="1" customWidth="1"/>
    <col min="6399" max="6399" width="5.125" style="1" customWidth="1"/>
    <col min="6400" max="6400" width="9.5" style="1" customWidth="1"/>
    <col min="6401" max="6402" width="9.25" style="1" bestFit="1" customWidth="1"/>
    <col min="6403" max="6640" width="9" style="1"/>
    <col min="6641" max="6641" width="1" style="1" customWidth="1"/>
    <col min="6642" max="6642" width="3.75" style="1" bestFit="1" customWidth="1"/>
    <col min="6643" max="6643" width="5" style="1" bestFit="1" customWidth="1"/>
    <col min="6644" max="6644" width="8.75" style="1" bestFit="1" customWidth="1"/>
    <col min="6645" max="6645" width="6.5" style="1" bestFit="1" customWidth="1"/>
    <col min="6646" max="6647" width="8" style="1" customWidth="1"/>
    <col min="6648" max="6648" width="12" style="1" customWidth="1"/>
    <col min="6649" max="6649" width="6.75" style="1" customWidth="1"/>
    <col min="6650" max="6650" width="7.375" style="1" customWidth="1"/>
    <col min="6651" max="6651" width="7.75" style="1" customWidth="1"/>
    <col min="6652" max="6652" width="8.25" style="1" customWidth="1"/>
    <col min="6653" max="6653" width="9.125" style="1" customWidth="1"/>
    <col min="6654" max="6654" width="13.5" style="1" bestFit="1" customWidth="1"/>
    <col min="6655" max="6655" width="5.125" style="1" customWidth="1"/>
    <col min="6656" max="6656" width="9.5" style="1" customWidth="1"/>
    <col min="6657" max="6658" width="9.25" style="1" bestFit="1" customWidth="1"/>
    <col min="6659" max="6896" width="9" style="1"/>
    <col min="6897" max="6897" width="1" style="1" customWidth="1"/>
    <col min="6898" max="6898" width="3.75" style="1" bestFit="1" customWidth="1"/>
    <col min="6899" max="6899" width="5" style="1" bestFit="1" customWidth="1"/>
    <col min="6900" max="6900" width="8.75" style="1" bestFit="1" customWidth="1"/>
    <col min="6901" max="6901" width="6.5" style="1" bestFit="1" customWidth="1"/>
    <col min="6902" max="6903" width="8" style="1" customWidth="1"/>
    <col min="6904" max="6904" width="12" style="1" customWidth="1"/>
    <col min="6905" max="6905" width="6.75" style="1" customWidth="1"/>
    <col min="6906" max="6906" width="7.375" style="1" customWidth="1"/>
    <col min="6907" max="6907" width="7.75" style="1" customWidth="1"/>
    <col min="6908" max="6908" width="8.25" style="1" customWidth="1"/>
    <col min="6909" max="6909" width="9.125" style="1" customWidth="1"/>
    <col min="6910" max="6910" width="13.5" style="1" bestFit="1" customWidth="1"/>
    <col min="6911" max="6911" width="5.125" style="1" customWidth="1"/>
    <col min="6912" max="6912" width="9.5" style="1" customWidth="1"/>
    <col min="6913" max="6914" width="9.25" style="1" bestFit="1" customWidth="1"/>
    <col min="6915" max="7152" width="9" style="1"/>
    <col min="7153" max="7153" width="1" style="1" customWidth="1"/>
    <col min="7154" max="7154" width="3.75" style="1" bestFit="1" customWidth="1"/>
    <col min="7155" max="7155" width="5" style="1" bestFit="1" customWidth="1"/>
    <col min="7156" max="7156" width="8.75" style="1" bestFit="1" customWidth="1"/>
    <col min="7157" max="7157" width="6.5" style="1" bestFit="1" customWidth="1"/>
    <col min="7158" max="7159" width="8" style="1" customWidth="1"/>
    <col min="7160" max="7160" width="12" style="1" customWidth="1"/>
    <col min="7161" max="7161" width="6.75" style="1" customWidth="1"/>
    <col min="7162" max="7162" width="7.375" style="1" customWidth="1"/>
    <col min="7163" max="7163" width="7.75" style="1" customWidth="1"/>
    <col min="7164" max="7164" width="8.25" style="1" customWidth="1"/>
    <col min="7165" max="7165" width="9.125" style="1" customWidth="1"/>
    <col min="7166" max="7166" width="13.5" style="1" bestFit="1" customWidth="1"/>
    <col min="7167" max="7167" width="5.125" style="1" customWidth="1"/>
    <col min="7168" max="7168" width="9.5" style="1" customWidth="1"/>
    <col min="7169" max="7170" width="9.25" style="1" bestFit="1" customWidth="1"/>
    <col min="7171" max="7408" width="9" style="1"/>
    <col min="7409" max="7409" width="1" style="1" customWidth="1"/>
    <col min="7410" max="7410" width="3.75" style="1" bestFit="1" customWidth="1"/>
    <col min="7411" max="7411" width="5" style="1" bestFit="1" customWidth="1"/>
    <col min="7412" max="7412" width="8.75" style="1" bestFit="1" customWidth="1"/>
    <col min="7413" max="7413" width="6.5" style="1" bestFit="1" customWidth="1"/>
    <col min="7414" max="7415" width="8" style="1" customWidth="1"/>
    <col min="7416" max="7416" width="12" style="1" customWidth="1"/>
    <col min="7417" max="7417" width="6.75" style="1" customWidth="1"/>
    <col min="7418" max="7418" width="7.375" style="1" customWidth="1"/>
    <col min="7419" max="7419" width="7.75" style="1" customWidth="1"/>
    <col min="7420" max="7420" width="8.25" style="1" customWidth="1"/>
    <col min="7421" max="7421" width="9.125" style="1" customWidth="1"/>
    <col min="7422" max="7422" width="13.5" style="1" bestFit="1" customWidth="1"/>
    <col min="7423" max="7423" width="5.125" style="1" customWidth="1"/>
    <col min="7424" max="7424" width="9.5" style="1" customWidth="1"/>
    <col min="7425" max="7426" width="9.25" style="1" bestFit="1" customWidth="1"/>
    <col min="7427" max="7664" width="9" style="1"/>
    <col min="7665" max="7665" width="1" style="1" customWidth="1"/>
    <col min="7666" max="7666" width="3.75" style="1" bestFit="1" customWidth="1"/>
    <col min="7667" max="7667" width="5" style="1" bestFit="1" customWidth="1"/>
    <col min="7668" max="7668" width="8.75" style="1" bestFit="1" customWidth="1"/>
    <col min="7669" max="7669" width="6.5" style="1" bestFit="1" customWidth="1"/>
    <col min="7670" max="7671" width="8" style="1" customWidth="1"/>
    <col min="7672" max="7672" width="12" style="1" customWidth="1"/>
    <col min="7673" max="7673" width="6.75" style="1" customWidth="1"/>
    <col min="7674" max="7674" width="7.375" style="1" customWidth="1"/>
    <col min="7675" max="7675" width="7.75" style="1" customWidth="1"/>
    <col min="7676" max="7676" width="8.25" style="1" customWidth="1"/>
    <col min="7677" max="7677" width="9.125" style="1" customWidth="1"/>
    <col min="7678" max="7678" width="13.5" style="1" bestFit="1" customWidth="1"/>
    <col min="7679" max="7679" width="5.125" style="1" customWidth="1"/>
    <col min="7680" max="7680" width="9.5" style="1" customWidth="1"/>
    <col min="7681" max="7682" width="9.25" style="1" bestFit="1" customWidth="1"/>
    <col min="7683" max="7920" width="9" style="1"/>
    <col min="7921" max="7921" width="1" style="1" customWidth="1"/>
    <col min="7922" max="7922" width="3.75" style="1" bestFit="1" customWidth="1"/>
    <col min="7923" max="7923" width="5" style="1" bestFit="1" customWidth="1"/>
    <col min="7924" max="7924" width="8.75" style="1" bestFit="1" customWidth="1"/>
    <col min="7925" max="7925" width="6.5" style="1" bestFit="1" customWidth="1"/>
    <col min="7926" max="7927" width="8" style="1" customWidth="1"/>
    <col min="7928" max="7928" width="12" style="1" customWidth="1"/>
    <col min="7929" max="7929" width="6.75" style="1" customWidth="1"/>
    <col min="7930" max="7930" width="7.375" style="1" customWidth="1"/>
    <col min="7931" max="7931" width="7.75" style="1" customWidth="1"/>
    <col min="7932" max="7932" width="8.25" style="1" customWidth="1"/>
    <col min="7933" max="7933" width="9.125" style="1" customWidth="1"/>
    <col min="7934" max="7934" width="13.5" style="1" bestFit="1" customWidth="1"/>
    <col min="7935" max="7935" width="5.125" style="1" customWidth="1"/>
    <col min="7936" max="7936" width="9.5" style="1" customWidth="1"/>
    <col min="7937" max="7938" width="9.25" style="1" bestFit="1" customWidth="1"/>
    <col min="7939" max="8176" width="9" style="1"/>
    <col min="8177" max="8177" width="1" style="1" customWidth="1"/>
    <col min="8178" max="8178" width="3.75" style="1" bestFit="1" customWidth="1"/>
    <col min="8179" max="8179" width="5" style="1" bestFit="1" customWidth="1"/>
    <col min="8180" max="8180" width="8.75" style="1" bestFit="1" customWidth="1"/>
    <col min="8181" max="8181" width="6.5" style="1" bestFit="1" customWidth="1"/>
    <col min="8182" max="8183" width="8" style="1" customWidth="1"/>
    <col min="8184" max="8184" width="12" style="1" customWidth="1"/>
    <col min="8185" max="8185" width="6.75" style="1" customWidth="1"/>
    <col min="8186" max="8186" width="7.375" style="1" customWidth="1"/>
    <col min="8187" max="8187" width="7.75" style="1" customWidth="1"/>
    <col min="8188" max="8188" width="8.25" style="1" customWidth="1"/>
    <col min="8189" max="8189" width="9.125" style="1" customWidth="1"/>
    <col min="8190" max="8190" width="13.5" style="1" bestFit="1" customWidth="1"/>
    <col min="8191" max="8191" width="5.125" style="1" customWidth="1"/>
    <col min="8192" max="8192" width="9.5" style="1" customWidth="1"/>
    <col min="8193" max="8194" width="9.25" style="1" bestFit="1" customWidth="1"/>
    <col min="8195" max="8432" width="9" style="1"/>
    <col min="8433" max="8433" width="1" style="1" customWidth="1"/>
    <col min="8434" max="8434" width="3.75" style="1" bestFit="1" customWidth="1"/>
    <col min="8435" max="8435" width="5" style="1" bestFit="1" customWidth="1"/>
    <col min="8436" max="8436" width="8.75" style="1" bestFit="1" customWidth="1"/>
    <col min="8437" max="8437" width="6.5" style="1" bestFit="1" customWidth="1"/>
    <col min="8438" max="8439" width="8" style="1" customWidth="1"/>
    <col min="8440" max="8440" width="12" style="1" customWidth="1"/>
    <col min="8441" max="8441" width="6.75" style="1" customWidth="1"/>
    <col min="8442" max="8442" width="7.375" style="1" customWidth="1"/>
    <col min="8443" max="8443" width="7.75" style="1" customWidth="1"/>
    <col min="8444" max="8444" width="8.25" style="1" customWidth="1"/>
    <col min="8445" max="8445" width="9.125" style="1" customWidth="1"/>
    <col min="8446" max="8446" width="13.5" style="1" bestFit="1" customWidth="1"/>
    <col min="8447" max="8447" width="5.125" style="1" customWidth="1"/>
    <col min="8448" max="8448" width="9.5" style="1" customWidth="1"/>
    <col min="8449" max="8450" width="9.25" style="1" bestFit="1" customWidth="1"/>
    <col min="8451" max="8688" width="9" style="1"/>
    <col min="8689" max="8689" width="1" style="1" customWidth="1"/>
    <col min="8690" max="8690" width="3.75" style="1" bestFit="1" customWidth="1"/>
    <col min="8691" max="8691" width="5" style="1" bestFit="1" customWidth="1"/>
    <col min="8692" max="8692" width="8.75" style="1" bestFit="1" customWidth="1"/>
    <col min="8693" max="8693" width="6.5" style="1" bestFit="1" customWidth="1"/>
    <col min="8694" max="8695" width="8" style="1" customWidth="1"/>
    <col min="8696" max="8696" width="12" style="1" customWidth="1"/>
    <col min="8697" max="8697" width="6.75" style="1" customWidth="1"/>
    <col min="8698" max="8698" width="7.375" style="1" customWidth="1"/>
    <col min="8699" max="8699" width="7.75" style="1" customWidth="1"/>
    <col min="8700" max="8700" width="8.25" style="1" customWidth="1"/>
    <col min="8701" max="8701" width="9.125" style="1" customWidth="1"/>
    <col min="8702" max="8702" width="13.5" style="1" bestFit="1" customWidth="1"/>
    <col min="8703" max="8703" width="5.125" style="1" customWidth="1"/>
    <col min="8704" max="8704" width="9.5" style="1" customWidth="1"/>
    <col min="8705" max="8706" width="9.25" style="1" bestFit="1" customWidth="1"/>
    <col min="8707" max="8944" width="9" style="1"/>
    <col min="8945" max="8945" width="1" style="1" customWidth="1"/>
    <col min="8946" max="8946" width="3.75" style="1" bestFit="1" customWidth="1"/>
    <col min="8947" max="8947" width="5" style="1" bestFit="1" customWidth="1"/>
    <col min="8948" max="8948" width="8.75" style="1" bestFit="1" customWidth="1"/>
    <col min="8949" max="8949" width="6.5" style="1" bestFit="1" customWidth="1"/>
    <col min="8950" max="8951" width="8" style="1" customWidth="1"/>
    <col min="8952" max="8952" width="12" style="1" customWidth="1"/>
    <col min="8953" max="8953" width="6.75" style="1" customWidth="1"/>
    <col min="8954" max="8954" width="7.375" style="1" customWidth="1"/>
    <col min="8955" max="8955" width="7.75" style="1" customWidth="1"/>
    <col min="8956" max="8956" width="8.25" style="1" customWidth="1"/>
    <col min="8957" max="8957" width="9.125" style="1" customWidth="1"/>
    <col min="8958" max="8958" width="13.5" style="1" bestFit="1" customWidth="1"/>
    <col min="8959" max="8959" width="5.125" style="1" customWidth="1"/>
    <col min="8960" max="8960" width="9.5" style="1" customWidth="1"/>
    <col min="8961" max="8962" width="9.25" style="1" bestFit="1" customWidth="1"/>
    <col min="8963" max="9200" width="9" style="1"/>
    <col min="9201" max="9201" width="1" style="1" customWidth="1"/>
    <col min="9202" max="9202" width="3.75" style="1" bestFit="1" customWidth="1"/>
    <col min="9203" max="9203" width="5" style="1" bestFit="1" customWidth="1"/>
    <col min="9204" max="9204" width="8.75" style="1" bestFit="1" customWidth="1"/>
    <col min="9205" max="9205" width="6.5" style="1" bestFit="1" customWidth="1"/>
    <col min="9206" max="9207" width="8" style="1" customWidth="1"/>
    <col min="9208" max="9208" width="12" style="1" customWidth="1"/>
    <col min="9209" max="9209" width="6.75" style="1" customWidth="1"/>
    <col min="9210" max="9210" width="7.375" style="1" customWidth="1"/>
    <col min="9211" max="9211" width="7.75" style="1" customWidth="1"/>
    <col min="9212" max="9212" width="8.25" style="1" customWidth="1"/>
    <col min="9213" max="9213" width="9.125" style="1" customWidth="1"/>
    <col min="9214" max="9214" width="13.5" style="1" bestFit="1" customWidth="1"/>
    <col min="9215" max="9215" width="5.125" style="1" customWidth="1"/>
    <col min="9216" max="9216" width="9.5" style="1" customWidth="1"/>
    <col min="9217" max="9218" width="9.25" style="1" bestFit="1" customWidth="1"/>
    <col min="9219" max="9456" width="9" style="1"/>
    <col min="9457" max="9457" width="1" style="1" customWidth="1"/>
    <col min="9458" max="9458" width="3.75" style="1" bestFit="1" customWidth="1"/>
    <col min="9459" max="9459" width="5" style="1" bestFit="1" customWidth="1"/>
    <col min="9460" max="9460" width="8.75" style="1" bestFit="1" customWidth="1"/>
    <col min="9461" max="9461" width="6.5" style="1" bestFit="1" customWidth="1"/>
    <col min="9462" max="9463" width="8" style="1" customWidth="1"/>
    <col min="9464" max="9464" width="12" style="1" customWidth="1"/>
    <col min="9465" max="9465" width="6.75" style="1" customWidth="1"/>
    <col min="9466" max="9466" width="7.375" style="1" customWidth="1"/>
    <col min="9467" max="9467" width="7.75" style="1" customWidth="1"/>
    <col min="9468" max="9468" width="8.25" style="1" customWidth="1"/>
    <col min="9469" max="9469" width="9.125" style="1" customWidth="1"/>
    <col min="9470" max="9470" width="13.5" style="1" bestFit="1" customWidth="1"/>
    <col min="9471" max="9471" width="5.125" style="1" customWidth="1"/>
    <col min="9472" max="9472" width="9.5" style="1" customWidth="1"/>
    <col min="9473" max="9474" width="9.25" style="1" bestFit="1" customWidth="1"/>
    <col min="9475" max="9712" width="9" style="1"/>
    <col min="9713" max="9713" width="1" style="1" customWidth="1"/>
    <col min="9714" max="9714" width="3.75" style="1" bestFit="1" customWidth="1"/>
    <col min="9715" max="9715" width="5" style="1" bestFit="1" customWidth="1"/>
    <col min="9716" max="9716" width="8.75" style="1" bestFit="1" customWidth="1"/>
    <col min="9717" max="9717" width="6.5" style="1" bestFit="1" customWidth="1"/>
    <col min="9718" max="9719" width="8" style="1" customWidth="1"/>
    <col min="9720" max="9720" width="12" style="1" customWidth="1"/>
    <col min="9721" max="9721" width="6.75" style="1" customWidth="1"/>
    <col min="9722" max="9722" width="7.375" style="1" customWidth="1"/>
    <col min="9723" max="9723" width="7.75" style="1" customWidth="1"/>
    <col min="9724" max="9724" width="8.25" style="1" customWidth="1"/>
    <col min="9725" max="9725" width="9.125" style="1" customWidth="1"/>
    <col min="9726" max="9726" width="13.5" style="1" bestFit="1" customWidth="1"/>
    <col min="9727" max="9727" width="5.125" style="1" customWidth="1"/>
    <col min="9728" max="9728" width="9.5" style="1" customWidth="1"/>
    <col min="9729" max="9730" width="9.25" style="1" bestFit="1" customWidth="1"/>
    <col min="9731" max="9968" width="9" style="1"/>
    <col min="9969" max="9969" width="1" style="1" customWidth="1"/>
    <col min="9970" max="9970" width="3.75" style="1" bestFit="1" customWidth="1"/>
    <col min="9971" max="9971" width="5" style="1" bestFit="1" customWidth="1"/>
    <col min="9972" max="9972" width="8.75" style="1" bestFit="1" customWidth="1"/>
    <col min="9973" max="9973" width="6.5" style="1" bestFit="1" customWidth="1"/>
    <col min="9974" max="9975" width="8" style="1" customWidth="1"/>
    <col min="9976" max="9976" width="12" style="1" customWidth="1"/>
    <col min="9977" max="9977" width="6.75" style="1" customWidth="1"/>
    <col min="9978" max="9978" width="7.375" style="1" customWidth="1"/>
    <col min="9979" max="9979" width="7.75" style="1" customWidth="1"/>
    <col min="9980" max="9980" width="8.25" style="1" customWidth="1"/>
    <col min="9981" max="9981" width="9.125" style="1" customWidth="1"/>
    <col min="9982" max="9982" width="13.5" style="1" bestFit="1" customWidth="1"/>
    <col min="9983" max="9983" width="5.125" style="1" customWidth="1"/>
    <col min="9984" max="9984" width="9.5" style="1" customWidth="1"/>
    <col min="9985" max="9986" width="9.25" style="1" bestFit="1" customWidth="1"/>
    <col min="9987" max="10224" width="9" style="1"/>
    <col min="10225" max="10225" width="1" style="1" customWidth="1"/>
    <col min="10226" max="10226" width="3.75" style="1" bestFit="1" customWidth="1"/>
    <col min="10227" max="10227" width="5" style="1" bestFit="1" customWidth="1"/>
    <col min="10228" max="10228" width="8.75" style="1" bestFit="1" customWidth="1"/>
    <col min="10229" max="10229" width="6.5" style="1" bestFit="1" customWidth="1"/>
    <col min="10230" max="10231" width="8" style="1" customWidth="1"/>
    <col min="10232" max="10232" width="12" style="1" customWidth="1"/>
    <col min="10233" max="10233" width="6.75" style="1" customWidth="1"/>
    <col min="10234" max="10234" width="7.375" style="1" customWidth="1"/>
    <col min="10235" max="10235" width="7.75" style="1" customWidth="1"/>
    <col min="10236" max="10236" width="8.25" style="1" customWidth="1"/>
    <col min="10237" max="10237" width="9.125" style="1" customWidth="1"/>
    <col min="10238" max="10238" width="13.5" style="1" bestFit="1" customWidth="1"/>
    <col min="10239" max="10239" width="5.125" style="1" customWidth="1"/>
    <col min="10240" max="10240" width="9.5" style="1" customWidth="1"/>
    <col min="10241" max="10242" width="9.25" style="1" bestFit="1" customWidth="1"/>
    <col min="10243" max="10480" width="9" style="1"/>
    <col min="10481" max="10481" width="1" style="1" customWidth="1"/>
    <col min="10482" max="10482" width="3.75" style="1" bestFit="1" customWidth="1"/>
    <col min="10483" max="10483" width="5" style="1" bestFit="1" customWidth="1"/>
    <col min="10484" max="10484" width="8.75" style="1" bestFit="1" customWidth="1"/>
    <col min="10485" max="10485" width="6.5" style="1" bestFit="1" customWidth="1"/>
    <col min="10486" max="10487" width="8" style="1" customWidth="1"/>
    <col min="10488" max="10488" width="12" style="1" customWidth="1"/>
    <col min="10489" max="10489" width="6.75" style="1" customWidth="1"/>
    <col min="10490" max="10490" width="7.375" style="1" customWidth="1"/>
    <col min="10491" max="10491" width="7.75" style="1" customWidth="1"/>
    <col min="10492" max="10492" width="8.25" style="1" customWidth="1"/>
    <col min="10493" max="10493" width="9.125" style="1" customWidth="1"/>
    <col min="10494" max="10494" width="13.5" style="1" bestFit="1" customWidth="1"/>
    <col min="10495" max="10495" width="5.125" style="1" customWidth="1"/>
    <col min="10496" max="10496" width="9.5" style="1" customWidth="1"/>
    <col min="10497" max="10498" width="9.25" style="1" bestFit="1" customWidth="1"/>
    <col min="10499" max="10736" width="9" style="1"/>
    <col min="10737" max="10737" width="1" style="1" customWidth="1"/>
    <col min="10738" max="10738" width="3.75" style="1" bestFit="1" customWidth="1"/>
    <col min="10739" max="10739" width="5" style="1" bestFit="1" customWidth="1"/>
    <col min="10740" max="10740" width="8.75" style="1" bestFit="1" customWidth="1"/>
    <col min="10741" max="10741" width="6.5" style="1" bestFit="1" customWidth="1"/>
    <col min="10742" max="10743" width="8" style="1" customWidth="1"/>
    <col min="10744" max="10744" width="12" style="1" customWidth="1"/>
    <col min="10745" max="10745" width="6.75" style="1" customWidth="1"/>
    <col min="10746" max="10746" width="7.375" style="1" customWidth="1"/>
    <col min="10747" max="10747" width="7.75" style="1" customWidth="1"/>
    <col min="10748" max="10748" width="8.25" style="1" customWidth="1"/>
    <col min="10749" max="10749" width="9.125" style="1" customWidth="1"/>
    <col min="10750" max="10750" width="13.5" style="1" bestFit="1" customWidth="1"/>
    <col min="10751" max="10751" width="5.125" style="1" customWidth="1"/>
    <col min="10752" max="10752" width="9.5" style="1" customWidth="1"/>
    <col min="10753" max="10754" width="9.25" style="1" bestFit="1" customWidth="1"/>
    <col min="10755" max="10992" width="9" style="1"/>
    <col min="10993" max="10993" width="1" style="1" customWidth="1"/>
    <col min="10994" max="10994" width="3.75" style="1" bestFit="1" customWidth="1"/>
    <col min="10995" max="10995" width="5" style="1" bestFit="1" customWidth="1"/>
    <col min="10996" max="10996" width="8.75" style="1" bestFit="1" customWidth="1"/>
    <col min="10997" max="10997" width="6.5" style="1" bestFit="1" customWidth="1"/>
    <col min="10998" max="10999" width="8" style="1" customWidth="1"/>
    <col min="11000" max="11000" width="12" style="1" customWidth="1"/>
    <col min="11001" max="11001" width="6.75" style="1" customWidth="1"/>
    <col min="11002" max="11002" width="7.375" style="1" customWidth="1"/>
    <col min="11003" max="11003" width="7.75" style="1" customWidth="1"/>
    <col min="11004" max="11004" width="8.25" style="1" customWidth="1"/>
    <col min="11005" max="11005" width="9.125" style="1" customWidth="1"/>
    <col min="11006" max="11006" width="13.5" style="1" bestFit="1" customWidth="1"/>
    <col min="11007" max="11007" width="5.125" style="1" customWidth="1"/>
    <col min="11008" max="11008" width="9.5" style="1" customWidth="1"/>
    <col min="11009" max="11010" width="9.25" style="1" bestFit="1" customWidth="1"/>
    <col min="11011" max="11248" width="9" style="1"/>
    <col min="11249" max="11249" width="1" style="1" customWidth="1"/>
    <col min="11250" max="11250" width="3.75" style="1" bestFit="1" customWidth="1"/>
    <col min="11251" max="11251" width="5" style="1" bestFit="1" customWidth="1"/>
    <col min="11252" max="11252" width="8.75" style="1" bestFit="1" customWidth="1"/>
    <col min="11253" max="11253" width="6.5" style="1" bestFit="1" customWidth="1"/>
    <col min="11254" max="11255" width="8" style="1" customWidth="1"/>
    <col min="11256" max="11256" width="12" style="1" customWidth="1"/>
    <col min="11257" max="11257" width="6.75" style="1" customWidth="1"/>
    <col min="11258" max="11258" width="7.375" style="1" customWidth="1"/>
    <col min="11259" max="11259" width="7.75" style="1" customWidth="1"/>
    <col min="11260" max="11260" width="8.25" style="1" customWidth="1"/>
    <col min="11261" max="11261" width="9.125" style="1" customWidth="1"/>
    <col min="11262" max="11262" width="13.5" style="1" bestFit="1" customWidth="1"/>
    <col min="11263" max="11263" width="5.125" style="1" customWidth="1"/>
    <col min="11264" max="11264" width="9.5" style="1" customWidth="1"/>
    <col min="11265" max="11266" width="9.25" style="1" bestFit="1" customWidth="1"/>
    <col min="11267" max="11504" width="9" style="1"/>
    <col min="11505" max="11505" width="1" style="1" customWidth="1"/>
    <col min="11506" max="11506" width="3.75" style="1" bestFit="1" customWidth="1"/>
    <col min="11507" max="11507" width="5" style="1" bestFit="1" customWidth="1"/>
    <col min="11508" max="11508" width="8.75" style="1" bestFit="1" customWidth="1"/>
    <col min="11509" max="11509" width="6.5" style="1" bestFit="1" customWidth="1"/>
    <col min="11510" max="11511" width="8" style="1" customWidth="1"/>
    <col min="11512" max="11512" width="12" style="1" customWidth="1"/>
    <col min="11513" max="11513" width="6.75" style="1" customWidth="1"/>
    <col min="11514" max="11514" width="7.375" style="1" customWidth="1"/>
    <col min="11515" max="11515" width="7.75" style="1" customWidth="1"/>
    <col min="11516" max="11516" width="8.25" style="1" customWidth="1"/>
    <col min="11517" max="11517" width="9.125" style="1" customWidth="1"/>
    <col min="11518" max="11518" width="13.5" style="1" bestFit="1" customWidth="1"/>
    <col min="11519" max="11519" width="5.125" style="1" customWidth="1"/>
    <col min="11520" max="11520" width="9.5" style="1" customWidth="1"/>
    <col min="11521" max="11522" width="9.25" style="1" bestFit="1" customWidth="1"/>
    <col min="11523" max="11760" width="9" style="1"/>
    <col min="11761" max="11761" width="1" style="1" customWidth="1"/>
    <col min="11762" max="11762" width="3.75" style="1" bestFit="1" customWidth="1"/>
    <col min="11763" max="11763" width="5" style="1" bestFit="1" customWidth="1"/>
    <col min="11764" max="11764" width="8.75" style="1" bestFit="1" customWidth="1"/>
    <col min="11765" max="11765" width="6.5" style="1" bestFit="1" customWidth="1"/>
    <col min="11766" max="11767" width="8" style="1" customWidth="1"/>
    <col min="11768" max="11768" width="12" style="1" customWidth="1"/>
    <col min="11769" max="11769" width="6.75" style="1" customWidth="1"/>
    <col min="11770" max="11770" width="7.375" style="1" customWidth="1"/>
    <col min="11771" max="11771" width="7.75" style="1" customWidth="1"/>
    <col min="11772" max="11772" width="8.25" style="1" customWidth="1"/>
    <col min="11773" max="11773" width="9.125" style="1" customWidth="1"/>
    <col min="11774" max="11774" width="13.5" style="1" bestFit="1" customWidth="1"/>
    <col min="11775" max="11775" width="5.125" style="1" customWidth="1"/>
    <col min="11776" max="11776" width="9.5" style="1" customWidth="1"/>
    <col min="11777" max="11778" width="9.25" style="1" bestFit="1" customWidth="1"/>
    <col min="11779" max="12016" width="9" style="1"/>
    <col min="12017" max="12017" width="1" style="1" customWidth="1"/>
    <col min="12018" max="12018" width="3.75" style="1" bestFit="1" customWidth="1"/>
    <col min="12019" max="12019" width="5" style="1" bestFit="1" customWidth="1"/>
    <col min="12020" max="12020" width="8.75" style="1" bestFit="1" customWidth="1"/>
    <col min="12021" max="12021" width="6.5" style="1" bestFit="1" customWidth="1"/>
    <col min="12022" max="12023" width="8" style="1" customWidth="1"/>
    <col min="12024" max="12024" width="12" style="1" customWidth="1"/>
    <col min="12025" max="12025" width="6.75" style="1" customWidth="1"/>
    <col min="12026" max="12026" width="7.375" style="1" customWidth="1"/>
    <col min="12027" max="12027" width="7.75" style="1" customWidth="1"/>
    <col min="12028" max="12028" width="8.25" style="1" customWidth="1"/>
    <col min="12029" max="12029" width="9.125" style="1" customWidth="1"/>
    <col min="12030" max="12030" width="13.5" style="1" bestFit="1" customWidth="1"/>
    <col min="12031" max="12031" width="5.125" style="1" customWidth="1"/>
    <col min="12032" max="12032" width="9.5" style="1" customWidth="1"/>
    <col min="12033" max="12034" width="9.25" style="1" bestFit="1" customWidth="1"/>
    <col min="12035" max="12272" width="9" style="1"/>
    <col min="12273" max="12273" width="1" style="1" customWidth="1"/>
    <col min="12274" max="12274" width="3.75" style="1" bestFit="1" customWidth="1"/>
    <col min="12275" max="12275" width="5" style="1" bestFit="1" customWidth="1"/>
    <col min="12276" max="12276" width="8.75" style="1" bestFit="1" customWidth="1"/>
    <col min="12277" max="12277" width="6.5" style="1" bestFit="1" customWidth="1"/>
    <col min="12278" max="12279" width="8" style="1" customWidth="1"/>
    <col min="12280" max="12280" width="12" style="1" customWidth="1"/>
    <col min="12281" max="12281" width="6.75" style="1" customWidth="1"/>
    <col min="12282" max="12282" width="7.375" style="1" customWidth="1"/>
    <col min="12283" max="12283" width="7.75" style="1" customWidth="1"/>
    <col min="12284" max="12284" width="8.25" style="1" customWidth="1"/>
    <col min="12285" max="12285" width="9.125" style="1" customWidth="1"/>
    <col min="12286" max="12286" width="13.5" style="1" bestFit="1" customWidth="1"/>
    <col min="12287" max="12287" width="5.125" style="1" customWidth="1"/>
    <col min="12288" max="12288" width="9.5" style="1" customWidth="1"/>
    <col min="12289" max="12290" width="9.25" style="1" bestFit="1" customWidth="1"/>
    <col min="12291" max="12528" width="9" style="1"/>
    <col min="12529" max="12529" width="1" style="1" customWidth="1"/>
    <col min="12530" max="12530" width="3.75" style="1" bestFit="1" customWidth="1"/>
    <col min="12531" max="12531" width="5" style="1" bestFit="1" customWidth="1"/>
    <col min="12532" max="12532" width="8.75" style="1" bestFit="1" customWidth="1"/>
    <col min="12533" max="12533" width="6.5" style="1" bestFit="1" customWidth="1"/>
    <col min="12534" max="12535" width="8" style="1" customWidth="1"/>
    <col min="12536" max="12536" width="12" style="1" customWidth="1"/>
    <col min="12537" max="12537" width="6.75" style="1" customWidth="1"/>
    <col min="12538" max="12538" width="7.375" style="1" customWidth="1"/>
    <col min="12539" max="12539" width="7.75" style="1" customWidth="1"/>
    <col min="12540" max="12540" width="8.25" style="1" customWidth="1"/>
    <col min="12541" max="12541" width="9.125" style="1" customWidth="1"/>
    <col min="12542" max="12542" width="13.5" style="1" bestFit="1" customWidth="1"/>
    <col min="12543" max="12543" width="5.125" style="1" customWidth="1"/>
    <col min="12544" max="12544" width="9.5" style="1" customWidth="1"/>
    <col min="12545" max="12546" width="9.25" style="1" bestFit="1" customWidth="1"/>
    <col min="12547" max="12784" width="9" style="1"/>
    <col min="12785" max="12785" width="1" style="1" customWidth="1"/>
    <col min="12786" max="12786" width="3.75" style="1" bestFit="1" customWidth="1"/>
    <col min="12787" max="12787" width="5" style="1" bestFit="1" customWidth="1"/>
    <col min="12788" max="12788" width="8.75" style="1" bestFit="1" customWidth="1"/>
    <col min="12789" max="12789" width="6.5" style="1" bestFit="1" customWidth="1"/>
    <col min="12790" max="12791" width="8" style="1" customWidth="1"/>
    <col min="12792" max="12792" width="12" style="1" customWidth="1"/>
    <col min="12793" max="12793" width="6.75" style="1" customWidth="1"/>
    <col min="12794" max="12794" width="7.375" style="1" customWidth="1"/>
    <col min="12795" max="12795" width="7.75" style="1" customWidth="1"/>
    <col min="12796" max="12796" width="8.25" style="1" customWidth="1"/>
    <col min="12797" max="12797" width="9.125" style="1" customWidth="1"/>
    <col min="12798" max="12798" width="13.5" style="1" bestFit="1" customWidth="1"/>
    <col min="12799" max="12799" width="5.125" style="1" customWidth="1"/>
    <col min="12800" max="12800" width="9.5" style="1" customWidth="1"/>
    <col min="12801" max="12802" width="9.25" style="1" bestFit="1" customWidth="1"/>
    <col min="12803" max="13040" width="9" style="1"/>
    <col min="13041" max="13041" width="1" style="1" customWidth="1"/>
    <col min="13042" max="13042" width="3.75" style="1" bestFit="1" customWidth="1"/>
    <col min="13043" max="13043" width="5" style="1" bestFit="1" customWidth="1"/>
    <col min="13044" max="13044" width="8.75" style="1" bestFit="1" customWidth="1"/>
    <col min="13045" max="13045" width="6.5" style="1" bestFit="1" customWidth="1"/>
    <col min="13046" max="13047" width="8" style="1" customWidth="1"/>
    <col min="13048" max="13048" width="12" style="1" customWidth="1"/>
    <col min="13049" max="13049" width="6.75" style="1" customWidth="1"/>
    <col min="13050" max="13050" width="7.375" style="1" customWidth="1"/>
    <col min="13051" max="13051" width="7.75" style="1" customWidth="1"/>
    <col min="13052" max="13052" width="8.25" style="1" customWidth="1"/>
    <col min="13053" max="13053" width="9.125" style="1" customWidth="1"/>
    <col min="13054" max="13054" width="13.5" style="1" bestFit="1" customWidth="1"/>
    <col min="13055" max="13055" width="5.125" style="1" customWidth="1"/>
    <col min="13056" max="13056" width="9.5" style="1" customWidth="1"/>
    <col min="13057" max="13058" width="9.25" style="1" bestFit="1" customWidth="1"/>
    <col min="13059" max="13296" width="9" style="1"/>
    <col min="13297" max="13297" width="1" style="1" customWidth="1"/>
    <col min="13298" max="13298" width="3.75" style="1" bestFit="1" customWidth="1"/>
    <col min="13299" max="13299" width="5" style="1" bestFit="1" customWidth="1"/>
    <col min="13300" max="13300" width="8.75" style="1" bestFit="1" customWidth="1"/>
    <col min="13301" max="13301" width="6.5" style="1" bestFit="1" customWidth="1"/>
    <col min="13302" max="13303" width="8" style="1" customWidth="1"/>
    <col min="13304" max="13304" width="12" style="1" customWidth="1"/>
    <col min="13305" max="13305" width="6.75" style="1" customWidth="1"/>
    <col min="13306" max="13306" width="7.375" style="1" customWidth="1"/>
    <col min="13307" max="13307" width="7.75" style="1" customWidth="1"/>
    <col min="13308" max="13308" width="8.25" style="1" customWidth="1"/>
    <col min="13309" max="13309" width="9.125" style="1" customWidth="1"/>
    <col min="13310" max="13310" width="13.5" style="1" bestFit="1" customWidth="1"/>
    <col min="13311" max="13311" width="5.125" style="1" customWidth="1"/>
    <col min="13312" max="13312" width="9.5" style="1" customWidth="1"/>
    <col min="13313" max="13314" width="9.25" style="1" bestFit="1" customWidth="1"/>
    <col min="13315" max="13552" width="9" style="1"/>
    <col min="13553" max="13553" width="1" style="1" customWidth="1"/>
    <col min="13554" max="13554" width="3.75" style="1" bestFit="1" customWidth="1"/>
    <col min="13555" max="13555" width="5" style="1" bestFit="1" customWidth="1"/>
    <col min="13556" max="13556" width="8.75" style="1" bestFit="1" customWidth="1"/>
    <col min="13557" max="13557" width="6.5" style="1" bestFit="1" customWidth="1"/>
    <col min="13558" max="13559" width="8" style="1" customWidth="1"/>
    <col min="13560" max="13560" width="12" style="1" customWidth="1"/>
    <col min="13561" max="13561" width="6.75" style="1" customWidth="1"/>
    <col min="13562" max="13562" width="7.375" style="1" customWidth="1"/>
    <col min="13563" max="13563" width="7.75" style="1" customWidth="1"/>
    <col min="13564" max="13564" width="8.25" style="1" customWidth="1"/>
    <col min="13565" max="13565" width="9.125" style="1" customWidth="1"/>
    <col min="13566" max="13566" width="13.5" style="1" bestFit="1" customWidth="1"/>
    <col min="13567" max="13567" width="5.125" style="1" customWidth="1"/>
    <col min="13568" max="13568" width="9.5" style="1" customWidth="1"/>
    <col min="13569" max="13570" width="9.25" style="1" bestFit="1" customWidth="1"/>
    <col min="13571" max="13808" width="9" style="1"/>
    <col min="13809" max="13809" width="1" style="1" customWidth="1"/>
    <col min="13810" max="13810" width="3.75" style="1" bestFit="1" customWidth="1"/>
    <col min="13811" max="13811" width="5" style="1" bestFit="1" customWidth="1"/>
    <col min="13812" max="13812" width="8.75" style="1" bestFit="1" customWidth="1"/>
    <col min="13813" max="13813" width="6.5" style="1" bestFit="1" customWidth="1"/>
    <col min="13814" max="13815" width="8" style="1" customWidth="1"/>
    <col min="13816" max="13816" width="12" style="1" customWidth="1"/>
    <col min="13817" max="13817" width="6.75" style="1" customWidth="1"/>
    <col min="13818" max="13818" width="7.375" style="1" customWidth="1"/>
    <col min="13819" max="13819" width="7.75" style="1" customWidth="1"/>
    <col min="13820" max="13820" width="8.25" style="1" customWidth="1"/>
    <col min="13821" max="13821" width="9.125" style="1" customWidth="1"/>
    <col min="13822" max="13822" width="13.5" style="1" bestFit="1" customWidth="1"/>
    <col min="13823" max="13823" width="5.125" style="1" customWidth="1"/>
    <col min="13824" max="13824" width="9.5" style="1" customWidth="1"/>
    <col min="13825" max="13826" width="9.25" style="1" bestFit="1" customWidth="1"/>
    <col min="13827" max="14064" width="9" style="1"/>
    <col min="14065" max="14065" width="1" style="1" customWidth="1"/>
    <col min="14066" max="14066" width="3.75" style="1" bestFit="1" customWidth="1"/>
    <col min="14067" max="14067" width="5" style="1" bestFit="1" customWidth="1"/>
    <col min="14068" max="14068" width="8.75" style="1" bestFit="1" customWidth="1"/>
    <col min="14069" max="14069" width="6.5" style="1" bestFit="1" customWidth="1"/>
    <col min="14070" max="14071" width="8" style="1" customWidth="1"/>
    <col min="14072" max="14072" width="12" style="1" customWidth="1"/>
    <col min="14073" max="14073" width="6.75" style="1" customWidth="1"/>
    <col min="14074" max="14074" width="7.375" style="1" customWidth="1"/>
    <col min="14075" max="14075" width="7.75" style="1" customWidth="1"/>
    <col min="14076" max="14076" width="8.25" style="1" customWidth="1"/>
    <col min="14077" max="14077" width="9.125" style="1" customWidth="1"/>
    <col min="14078" max="14078" width="13.5" style="1" bestFit="1" customWidth="1"/>
    <col min="14079" max="14079" width="5.125" style="1" customWidth="1"/>
    <col min="14080" max="14080" width="9.5" style="1" customWidth="1"/>
    <col min="14081" max="14082" width="9.25" style="1" bestFit="1" customWidth="1"/>
    <col min="14083" max="14320" width="9" style="1"/>
    <col min="14321" max="14321" width="1" style="1" customWidth="1"/>
    <col min="14322" max="14322" width="3.75" style="1" bestFit="1" customWidth="1"/>
    <col min="14323" max="14323" width="5" style="1" bestFit="1" customWidth="1"/>
    <col min="14324" max="14324" width="8.75" style="1" bestFit="1" customWidth="1"/>
    <col min="14325" max="14325" width="6.5" style="1" bestFit="1" customWidth="1"/>
    <col min="14326" max="14327" width="8" style="1" customWidth="1"/>
    <col min="14328" max="14328" width="12" style="1" customWidth="1"/>
    <col min="14329" max="14329" width="6.75" style="1" customWidth="1"/>
    <col min="14330" max="14330" width="7.375" style="1" customWidth="1"/>
    <col min="14331" max="14331" width="7.75" style="1" customWidth="1"/>
    <col min="14332" max="14332" width="8.25" style="1" customWidth="1"/>
    <col min="14333" max="14333" width="9.125" style="1" customWidth="1"/>
    <col min="14334" max="14334" width="13.5" style="1" bestFit="1" customWidth="1"/>
    <col min="14335" max="14335" width="5.125" style="1" customWidth="1"/>
    <col min="14336" max="14336" width="9.5" style="1" customWidth="1"/>
    <col min="14337" max="14338" width="9.25" style="1" bestFit="1" customWidth="1"/>
    <col min="14339" max="14576" width="9" style="1"/>
    <col min="14577" max="14577" width="1" style="1" customWidth="1"/>
    <col min="14578" max="14578" width="3.75" style="1" bestFit="1" customWidth="1"/>
    <col min="14579" max="14579" width="5" style="1" bestFit="1" customWidth="1"/>
    <col min="14580" max="14580" width="8.75" style="1" bestFit="1" customWidth="1"/>
    <col min="14581" max="14581" width="6.5" style="1" bestFit="1" customWidth="1"/>
    <col min="14582" max="14583" width="8" style="1" customWidth="1"/>
    <col min="14584" max="14584" width="12" style="1" customWidth="1"/>
    <col min="14585" max="14585" width="6.75" style="1" customWidth="1"/>
    <col min="14586" max="14586" width="7.375" style="1" customWidth="1"/>
    <col min="14587" max="14587" width="7.75" style="1" customWidth="1"/>
    <col min="14588" max="14588" width="8.25" style="1" customWidth="1"/>
    <col min="14589" max="14589" width="9.125" style="1" customWidth="1"/>
    <col min="14590" max="14590" width="13.5" style="1" bestFit="1" customWidth="1"/>
    <col min="14591" max="14591" width="5.125" style="1" customWidth="1"/>
    <col min="14592" max="14592" width="9.5" style="1" customWidth="1"/>
    <col min="14593" max="14594" width="9.25" style="1" bestFit="1" customWidth="1"/>
    <col min="14595" max="14832" width="9" style="1"/>
    <col min="14833" max="14833" width="1" style="1" customWidth="1"/>
    <col min="14834" max="14834" width="3.75" style="1" bestFit="1" customWidth="1"/>
    <col min="14835" max="14835" width="5" style="1" bestFit="1" customWidth="1"/>
    <col min="14836" max="14836" width="8.75" style="1" bestFit="1" customWidth="1"/>
    <col min="14837" max="14837" width="6.5" style="1" bestFit="1" customWidth="1"/>
    <col min="14838" max="14839" width="8" style="1" customWidth="1"/>
    <col min="14840" max="14840" width="12" style="1" customWidth="1"/>
    <col min="14841" max="14841" width="6.75" style="1" customWidth="1"/>
    <col min="14842" max="14842" width="7.375" style="1" customWidth="1"/>
    <col min="14843" max="14843" width="7.75" style="1" customWidth="1"/>
    <col min="14844" max="14844" width="8.25" style="1" customWidth="1"/>
    <col min="14845" max="14845" width="9.125" style="1" customWidth="1"/>
    <col min="14846" max="14846" width="13.5" style="1" bestFit="1" customWidth="1"/>
    <col min="14847" max="14847" width="5.125" style="1" customWidth="1"/>
    <col min="14848" max="14848" width="9.5" style="1" customWidth="1"/>
    <col min="14849" max="14850" width="9.25" style="1" bestFit="1" customWidth="1"/>
    <col min="14851" max="15088" width="9" style="1"/>
    <col min="15089" max="15089" width="1" style="1" customWidth="1"/>
    <col min="15090" max="15090" width="3.75" style="1" bestFit="1" customWidth="1"/>
    <col min="15091" max="15091" width="5" style="1" bestFit="1" customWidth="1"/>
    <col min="15092" max="15092" width="8.75" style="1" bestFit="1" customWidth="1"/>
    <col min="15093" max="15093" width="6.5" style="1" bestFit="1" customWidth="1"/>
    <col min="15094" max="15095" width="8" style="1" customWidth="1"/>
    <col min="15096" max="15096" width="12" style="1" customWidth="1"/>
    <col min="15097" max="15097" width="6.75" style="1" customWidth="1"/>
    <col min="15098" max="15098" width="7.375" style="1" customWidth="1"/>
    <col min="15099" max="15099" width="7.75" style="1" customWidth="1"/>
    <col min="15100" max="15100" width="8.25" style="1" customWidth="1"/>
    <col min="15101" max="15101" width="9.125" style="1" customWidth="1"/>
    <col min="15102" max="15102" width="13.5" style="1" bestFit="1" customWidth="1"/>
    <col min="15103" max="15103" width="5.125" style="1" customWidth="1"/>
    <col min="15104" max="15104" width="9.5" style="1" customWidth="1"/>
    <col min="15105" max="15106" width="9.25" style="1" bestFit="1" customWidth="1"/>
    <col min="15107" max="15344" width="9" style="1"/>
    <col min="15345" max="15345" width="1" style="1" customWidth="1"/>
    <col min="15346" max="15346" width="3.75" style="1" bestFit="1" customWidth="1"/>
    <col min="15347" max="15347" width="5" style="1" bestFit="1" customWidth="1"/>
    <col min="15348" max="15348" width="8.75" style="1" bestFit="1" customWidth="1"/>
    <col min="15349" max="15349" width="6.5" style="1" bestFit="1" customWidth="1"/>
    <col min="15350" max="15351" width="8" style="1" customWidth="1"/>
    <col min="15352" max="15352" width="12" style="1" customWidth="1"/>
    <col min="15353" max="15353" width="6.75" style="1" customWidth="1"/>
    <col min="15354" max="15354" width="7.375" style="1" customWidth="1"/>
    <col min="15355" max="15355" width="7.75" style="1" customWidth="1"/>
    <col min="15356" max="15356" width="8.25" style="1" customWidth="1"/>
    <col min="15357" max="15357" width="9.125" style="1" customWidth="1"/>
    <col min="15358" max="15358" width="13.5" style="1" bestFit="1" customWidth="1"/>
    <col min="15359" max="15359" width="5.125" style="1" customWidth="1"/>
    <col min="15360" max="15360" width="9.5" style="1" customWidth="1"/>
    <col min="15361" max="15362" width="9.25" style="1" bestFit="1" customWidth="1"/>
    <col min="15363" max="15600" width="9" style="1"/>
    <col min="15601" max="15601" width="1" style="1" customWidth="1"/>
    <col min="15602" max="15602" width="3.75" style="1" bestFit="1" customWidth="1"/>
    <col min="15603" max="15603" width="5" style="1" bestFit="1" customWidth="1"/>
    <col min="15604" max="15604" width="8.75" style="1" bestFit="1" customWidth="1"/>
    <col min="15605" max="15605" width="6.5" style="1" bestFit="1" customWidth="1"/>
    <col min="15606" max="15607" width="8" style="1" customWidth="1"/>
    <col min="15608" max="15608" width="12" style="1" customWidth="1"/>
    <col min="15609" max="15609" width="6.75" style="1" customWidth="1"/>
    <col min="15610" max="15610" width="7.375" style="1" customWidth="1"/>
    <col min="15611" max="15611" width="7.75" style="1" customWidth="1"/>
    <col min="15612" max="15612" width="8.25" style="1" customWidth="1"/>
    <col min="15613" max="15613" width="9.125" style="1" customWidth="1"/>
    <col min="15614" max="15614" width="13.5" style="1" bestFit="1" customWidth="1"/>
    <col min="15615" max="15615" width="5.125" style="1" customWidth="1"/>
    <col min="15616" max="15616" width="9.5" style="1" customWidth="1"/>
    <col min="15617" max="15618" width="9.25" style="1" bestFit="1" customWidth="1"/>
    <col min="15619" max="15856" width="9" style="1"/>
    <col min="15857" max="15857" width="1" style="1" customWidth="1"/>
    <col min="15858" max="15858" width="3.75" style="1" bestFit="1" customWidth="1"/>
    <col min="15859" max="15859" width="5" style="1" bestFit="1" customWidth="1"/>
    <col min="15860" max="15860" width="8.75" style="1" bestFit="1" customWidth="1"/>
    <col min="15861" max="15861" width="6.5" style="1" bestFit="1" customWidth="1"/>
    <col min="15862" max="15863" width="8" style="1" customWidth="1"/>
    <col min="15864" max="15864" width="12" style="1" customWidth="1"/>
    <col min="15865" max="15865" width="6.75" style="1" customWidth="1"/>
    <col min="15866" max="15866" width="7.375" style="1" customWidth="1"/>
    <col min="15867" max="15867" width="7.75" style="1" customWidth="1"/>
    <col min="15868" max="15868" width="8.25" style="1" customWidth="1"/>
    <col min="15869" max="15869" width="9.125" style="1" customWidth="1"/>
    <col min="15870" max="15870" width="13.5" style="1" bestFit="1" customWidth="1"/>
    <col min="15871" max="15871" width="5.125" style="1" customWidth="1"/>
    <col min="15872" max="15872" width="9.5" style="1" customWidth="1"/>
    <col min="15873" max="15874" width="9.25" style="1" bestFit="1" customWidth="1"/>
    <col min="15875" max="16112" width="9" style="1"/>
    <col min="16113" max="16113" width="1" style="1" customWidth="1"/>
    <col min="16114" max="16114" width="3.75" style="1" bestFit="1" customWidth="1"/>
    <col min="16115" max="16115" width="5" style="1" bestFit="1" customWidth="1"/>
    <col min="16116" max="16116" width="8.75" style="1" bestFit="1" customWidth="1"/>
    <col min="16117" max="16117" width="6.5" style="1" bestFit="1" customWidth="1"/>
    <col min="16118" max="16119" width="8" style="1" customWidth="1"/>
    <col min="16120" max="16120" width="12" style="1" customWidth="1"/>
    <col min="16121" max="16121" width="6.75" style="1" customWidth="1"/>
    <col min="16122" max="16122" width="7.375" style="1" customWidth="1"/>
    <col min="16123" max="16123" width="7.75" style="1" customWidth="1"/>
    <col min="16124" max="16124" width="8.25" style="1" customWidth="1"/>
    <col min="16125" max="16125" width="9.125" style="1" customWidth="1"/>
    <col min="16126" max="16126" width="13.5" style="1" bestFit="1" customWidth="1"/>
    <col min="16127" max="16127" width="5.125" style="1" customWidth="1"/>
    <col min="16128" max="16128" width="9.5" style="1" customWidth="1"/>
    <col min="16129" max="16130" width="9.25" style="1" bestFit="1" customWidth="1"/>
    <col min="16131" max="16382" width="9" style="1"/>
    <col min="16383" max="16384" width="9" style="1" customWidth="1"/>
  </cols>
  <sheetData>
    <row r="1" spans="2:17" ht="14.25" x14ac:dyDescent="0.15">
      <c r="G1" s="3" t="s">
        <v>0</v>
      </c>
      <c r="O1" s="4"/>
    </row>
    <row r="2" spans="2:17" ht="14.25" thickBot="1" x14ac:dyDescent="0.2">
      <c r="B2" s="5" t="s">
        <v>1</v>
      </c>
    </row>
    <row r="3" spans="2:17" ht="13.5" customHeight="1" x14ac:dyDescent="0.15">
      <c r="B3" s="6" t="s">
        <v>2</v>
      </c>
      <c r="C3" s="7"/>
      <c r="D3" s="8"/>
      <c r="E3" s="9" t="s">
        <v>3</v>
      </c>
      <c r="F3" s="10" t="s">
        <v>4</v>
      </c>
      <c r="G3" s="11"/>
      <c r="H3" s="12" t="s">
        <v>5</v>
      </c>
      <c r="I3" s="10" t="s">
        <v>6</v>
      </c>
      <c r="J3" s="13"/>
      <c r="M3" s="14" t="s">
        <v>7</v>
      </c>
      <c r="N3" s="15"/>
      <c r="O3" s="16"/>
    </row>
    <row r="4" spans="2:17" ht="29.25" customHeight="1" x14ac:dyDescent="0.15">
      <c r="B4" s="17"/>
      <c r="C4" s="18"/>
      <c r="D4" s="19"/>
      <c r="E4" s="20"/>
      <c r="F4" s="21"/>
      <c r="G4" s="22"/>
      <c r="H4" s="23"/>
      <c r="I4" s="21"/>
      <c r="J4" s="24"/>
      <c r="M4" s="25"/>
      <c r="N4" s="26"/>
      <c r="O4" s="27"/>
      <c r="Q4" s="1" t="s">
        <v>8</v>
      </c>
    </row>
    <row r="5" spans="2:17" ht="13.5" customHeight="1" x14ac:dyDescent="0.15">
      <c r="B5" s="28" t="s">
        <v>9</v>
      </c>
      <c r="C5" s="29" t="s">
        <v>10</v>
      </c>
      <c r="D5" s="30" t="s">
        <v>11</v>
      </c>
      <c r="E5" s="31" t="s">
        <v>12</v>
      </c>
      <c r="F5" s="32"/>
      <c r="G5" s="33"/>
      <c r="H5" s="34">
        <v>4317</v>
      </c>
      <c r="I5" s="35">
        <f t="shared" ref="I5:I34" si="0">F5*H5</f>
        <v>0</v>
      </c>
      <c r="J5" s="36"/>
      <c r="M5" s="37" t="s">
        <v>10</v>
      </c>
      <c r="N5" s="38" t="s">
        <v>13</v>
      </c>
      <c r="O5" s="39"/>
    </row>
    <row r="6" spans="2:17" ht="13.15" customHeight="1" x14ac:dyDescent="0.15">
      <c r="B6" s="28"/>
      <c r="C6" s="29"/>
      <c r="D6" s="40" t="s">
        <v>14</v>
      </c>
      <c r="E6" s="41" t="s">
        <v>15</v>
      </c>
      <c r="F6" s="42"/>
      <c r="G6" s="43"/>
      <c r="H6" s="44">
        <v>50</v>
      </c>
      <c r="I6" s="45">
        <f t="shared" si="0"/>
        <v>0</v>
      </c>
      <c r="J6" s="46"/>
      <c r="M6" s="47"/>
      <c r="N6" s="48" t="s">
        <v>16</v>
      </c>
      <c r="O6" s="49"/>
    </row>
    <row r="7" spans="2:17" x14ac:dyDescent="0.15">
      <c r="B7" s="28"/>
      <c r="C7" s="29"/>
      <c r="D7" s="40" t="s">
        <v>17</v>
      </c>
      <c r="E7" s="41" t="s">
        <v>12</v>
      </c>
      <c r="F7" s="42"/>
      <c r="G7" s="43"/>
      <c r="H7" s="44">
        <v>3852</v>
      </c>
      <c r="I7" s="45">
        <f t="shared" si="0"/>
        <v>0</v>
      </c>
      <c r="J7" s="46"/>
      <c r="M7" s="47"/>
      <c r="N7" s="50"/>
      <c r="O7" s="49"/>
    </row>
    <row r="8" spans="2:17" x14ac:dyDescent="0.15">
      <c r="B8" s="28"/>
      <c r="C8" s="29"/>
      <c r="D8" s="51" t="s">
        <v>17</v>
      </c>
      <c r="E8" s="52" t="s">
        <v>15</v>
      </c>
      <c r="F8" s="53"/>
      <c r="G8" s="54"/>
      <c r="H8" s="55">
        <v>5</v>
      </c>
      <c r="I8" s="56">
        <f t="shared" si="0"/>
        <v>0</v>
      </c>
      <c r="J8" s="57"/>
      <c r="M8" s="58"/>
      <c r="N8" s="59"/>
      <c r="O8" s="60"/>
    </row>
    <row r="9" spans="2:17" ht="13.5" customHeight="1" x14ac:dyDescent="0.15">
      <c r="B9" s="28"/>
      <c r="C9" s="29" t="s">
        <v>18</v>
      </c>
      <c r="D9" s="30" t="s">
        <v>19</v>
      </c>
      <c r="E9" s="61" t="s">
        <v>12</v>
      </c>
      <c r="F9" s="32"/>
      <c r="G9" s="33"/>
      <c r="H9" s="34">
        <v>11</v>
      </c>
      <c r="I9" s="62">
        <f t="shared" si="0"/>
        <v>0</v>
      </c>
      <c r="J9" s="63"/>
      <c r="M9" s="37" t="s">
        <v>18</v>
      </c>
      <c r="N9" s="64" t="s">
        <v>13</v>
      </c>
      <c r="O9" s="39"/>
    </row>
    <row r="10" spans="2:17" ht="13.15" customHeight="1" x14ac:dyDescent="0.15">
      <c r="B10" s="28"/>
      <c r="C10" s="29"/>
      <c r="D10" s="40" t="s">
        <v>14</v>
      </c>
      <c r="E10" s="41" t="s">
        <v>15</v>
      </c>
      <c r="F10" s="42"/>
      <c r="G10" s="43"/>
      <c r="H10" s="44">
        <v>23</v>
      </c>
      <c r="I10" s="45">
        <f t="shared" si="0"/>
        <v>0</v>
      </c>
      <c r="J10" s="46"/>
      <c r="M10" s="47"/>
      <c r="N10" s="65" t="s">
        <v>20</v>
      </c>
      <c r="O10" s="66"/>
    </row>
    <row r="11" spans="2:17" x14ac:dyDescent="0.15">
      <c r="B11" s="28"/>
      <c r="C11" s="29"/>
      <c r="D11" s="40" t="s">
        <v>17</v>
      </c>
      <c r="E11" s="41" t="s">
        <v>12</v>
      </c>
      <c r="F11" s="42"/>
      <c r="G11" s="43"/>
      <c r="H11" s="44">
        <v>1015</v>
      </c>
      <c r="I11" s="45">
        <f t="shared" si="0"/>
        <v>0</v>
      </c>
      <c r="J11" s="46"/>
      <c r="M11" s="47"/>
      <c r="N11" s="65"/>
      <c r="O11" s="66"/>
    </row>
    <row r="12" spans="2:17" x14ac:dyDescent="0.15">
      <c r="B12" s="28"/>
      <c r="C12" s="29"/>
      <c r="D12" s="40" t="s">
        <v>17</v>
      </c>
      <c r="E12" s="41" t="s">
        <v>15</v>
      </c>
      <c r="F12" s="42"/>
      <c r="G12" s="43"/>
      <c r="H12" s="44">
        <v>1304</v>
      </c>
      <c r="I12" s="45">
        <f t="shared" si="0"/>
        <v>0</v>
      </c>
      <c r="J12" s="46"/>
      <c r="M12" s="47"/>
      <c r="N12" s="64" t="s">
        <v>21</v>
      </c>
      <c r="O12" s="39"/>
    </row>
    <row r="13" spans="2:17" x14ac:dyDescent="0.15">
      <c r="B13" s="28"/>
      <c r="C13" s="29"/>
      <c r="D13" s="40" t="s">
        <v>22</v>
      </c>
      <c r="E13" s="41" t="s">
        <v>12</v>
      </c>
      <c r="F13" s="42"/>
      <c r="G13" s="43"/>
      <c r="H13" s="44">
        <v>1539</v>
      </c>
      <c r="I13" s="45">
        <f t="shared" si="0"/>
        <v>0</v>
      </c>
      <c r="J13" s="46"/>
      <c r="M13" s="47"/>
      <c r="N13" s="64" t="s">
        <v>23</v>
      </c>
      <c r="O13" s="39"/>
    </row>
    <row r="14" spans="2:17" x14ac:dyDescent="0.15">
      <c r="B14" s="28"/>
      <c r="C14" s="29"/>
      <c r="D14" s="40" t="s">
        <v>22</v>
      </c>
      <c r="E14" s="41" t="s">
        <v>15</v>
      </c>
      <c r="F14" s="42"/>
      <c r="G14" s="43"/>
      <c r="H14" s="44">
        <v>699</v>
      </c>
      <c r="I14" s="45">
        <f t="shared" si="0"/>
        <v>0</v>
      </c>
      <c r="J14" s="46"/>
      <c r="M14" s="47"/>
      <c r="N14" s="64" t="s">
        <v>24</v>
      </c>
      <c r="O14" s="39"/>
    </row>
    <row r="15" spans="2:17" ht="13.15" customHeight="1" x14ac:dyDescent="0.15">
      <c r="B15" s="28"/>
      <c r="C15" s="29"/>
      <c r="D15" s="67" t="s">
        <v>25</v>
      </c>
      <c r="E15" s="41" t="s">
        <v>12</v>
      </c>
      <c r="F15" s="42"/>
      <c r="G15" s="43"/>
      <c r="H15" s="44">
        <v>15</v>
      </c>
      <c r="I15" s="45">
        <f t="shared" si="0"/>
        <v>0</v>
      </c>
      <c r="J15" s="46"/>
      <c r="M15" s="47"/>
      <c r="N15" s="64" t="s">
        <v>26</v>
      </c>
      <c r="O15" s="39"/>
    </row>
    <row r="16" spans="2:17" ht="13.15" customHeight="1" x14ac:dyDescent="0.15">
      <c r="B16" s="28"/>
      <c r="C16" s="29"/>
      <c r="D16" s="67" t="s">
        <v>25</v>
      </c>
      <c r="E16" s="41" t="s">
        <v>15</v>
      </c>
      <c r="F16" s="42"/>
      <c r="G16" s="43"/>
      <c r="H16" s="44">
        <v>6</v>
      </c>
      <c r="I16" s="45">
        <f t="shared" si="0"/>
        <v>0</v>
      </c>
      <c r="J16" s="46"/>
      <c r="M16" s="47"/>
      <c r="N16" s="65" t="s">
        <v>27</v>
      </c>
      <c r="O16" s="66"/>
    </row>
    <row r="17" spans="2:15" ht="13.15" customHeight="1" x14ac:dyDescent="0.15">
      <c r="B17" s="28"/>
      <c r="C17" s="29"/>
      <c r="D17" s="40" t="s">
        <v>28</v>
      </c>
      <c r="E17" s="41" t="s">
        <v>12</v>
      </c>
      <c r="F17" s="42"/>
      <c r="G17" s="43"/>
      <c r="H17" s="44">
        <v>434</v>
      </c>
      <c r="I17" s="45">
        <f t="shared" si="0"/>
        <v>0</v>
      </c>
      <c r="J17" s="46"/>
      <c r="M17" s="47"/>
      <c r="N17" s="65"/>
      <c r="O17" s="66"/>
    </row>
    <row r="18" spans="2:15" ht="13.15" customHeight="1" x14ac:dyDescent="0.15">
      <c r="B18" s="28"/>
      <c r="C18" s="29"/>
      <c r="D18" s="40" t="s">
        <v>28</v>
      </c>
      <c r="E18" s="41" t="s">
        <v>15</v>
      </c>
      <c r="F18" s="42"/>
      <c r="G18" s="43"/>
      <c r="H18" s="44">
        <v>52</v>
      </c>
      <c r="I18" s="45">
        <f t="shared" si="0"/>
        <v>0</v>
      </c>
      <c r="J18" s="46"/>
      <c r="M18" s="47"/>
      <c r="N18" s="64" t="s">
        <v>29</v>
      </c>
      <c r="O18" s="68"/>
    </row>
    <row r="19" spans="2:15" ht="13.15" customHeight="1" x14ac:dyDescent="0.15">
      <c r="B19" s="28"/>
      <c r="C19" s="29"/>
      <c r="D19" s="40" t="s">
        <v>30</v>
      </c>
      <c r="E19" s="41" t="s">
        <v>12</v>
      </c>
      <c r="F19" s="42"/>
      <c r="G19" s="43"/>
      <c r="H19" s="44">
        <v>11</v>
      </c>
      <c r="I19" s="45">
        <f t="shared" si="0"/>
        <v>0</v>
      </c>
      <c r="J19" s="46"/>
      <c r="M19" s="47"/>
      <c r="N19" s="69" t="s">
        <v>31</v>
      </c>
      <c r="O19" s="70"/>
    </row>
    <row r="20" spans="2:15" ht="13.15" customHeight="1" x14ac:dyDescent="0.15">
      <c r="B20" s="28"/>
      <c r="C20" s="29"/>
      <c r="D20" s="40" t="s">
        <v>30</v>
      </c>
      <c r="E20" s="41" t="s">
        <v>15</v>
      </c>
      <c r="F20" s="42"/>
      <c r="G20" s="43"/>
      <c r="H20" s="44">
        <v>11</v>
      </c>
      <c r="I20" s="45">
        <f t="shared" si="0"/>
        <v>0</v>
      </c>
      <c r="J20" s="46"/>
      <c r="M20" s="47"/>
      <c r="N20" s="69"/>
      <c r="O20" s="70"/>
    </row>
    <row r="21" spans="2:15" ht="13.15" customHeight="1" x14ac:dyDescent="0.15">
      <c r="B21" s="28"/>
      <c r="C21" s="29"/>
      <c r="D21" s="40" t="s">
        <v>32</v>
      </c>
      <c r="E21" s="41" t="s">
        <v>12</v>
      </c>
      <c r="F21" s="42"/>
      <c r="G21" s="43"/>
      <c r="H21" s="44">
        <v>11</v>
      </c>
      <c r="I21" s="45">
        <f t="shared" si="0"/>
        <v>0</v>
      </c>
      <c r="J21" s="46"/>
      <c r="M21" s="47"/>
      <c r="N21" s="64"/>
      <c r="O21" s="39"/>
    </row>
    <row r="22" spans="2:15" x14ac:dyDescent="0.15">
      <c r="B22" s="28"/>
      <c r="C22" s="29"/>
      <c r="D22" s="51" t="s">
        <v>32</v>
      </c>
      <c r="E22" s="52" t="s">
        <v>15</v>
      </c>
      <c r="F22" s="42"/>
      <c r="G22" s="43"/>
      <c r="H22" s="55">
        <v>4</v>
      </c>
      <c r="I22" s="56">
        <f t="shared" si="0"/>
        <v>0</v>
      </c>
      <c r="J22" s="57"/>
      <c r="M22" s="58"/>
      <c r="N22" s="59"/>
      <c r="O22" s="60"/>
    </row>
    <row r="23" spans="2:15" ht="13.5" customHeight="1" x14ac:dyDescent="0.15">
      <c r="B23" s="28"/>
      <c r="C23" s="29" t="s">
        <v>33</v>
      </c>
      <c r="D23" s="71" t="s">
        <v>34</v>
      </c>
      <c r="E23" s="72" t="s">
        <v>12</v>
      </c>
      <c r="F23" s="73"/>
      <c r="G23" s="74"/>
      <c r="H23" s="34">
        <v>0</v>
      </c>
      <c r="I23" s="62">
        <f t="shared" si="0"/>
        <v>0</v>
      </c>
      <c r="J23" s="63"/>
      <c r="M23" s="37" t="s">
        <v>33</v>
      </c>
      <c r="N23" s="64" t="s">
        <v>26</v>
      </c>
      <c r="O23" s="39"/>
    </row>
    <row r="24" spans="2:15" x14ac:dyDescent="0.15">
      <c r="B24" s="28"/>
      <c r="C24" s="29"/>
      <c r="D24" s="40" t="s">
        <v>35</v>
      </c>
      <c r="E24" s="75" t="s">
        <v>15</v>
      </c>
      <c r="F24" s="42"/>
      <c r="G24" s="43"/>
      <c r="H24" s="44">
        <v>1</v>
      </c>
      <c r="I24" s="45">
        <f t="shared" si="0"/>
        <v>0</v>
      </c>
      <c r="J24" s="46"/>
      <c r="M24" s="47"/>
      <c r="N24" s="64" t="s">
        <v>36</v>
      </c>
      <c r="O24" s="68"/>
    </row>
    <row r="25" spans="2:15" x14ac:dyDescent="0.15">
      <c r="B25" s="28"/>
      <c r="C25" s="29"/>
      <c r="D25" s="40" t="s">
        <v>37</v>
      </c>
      <c r="E25" s="75" t="s">
        <v>12</v>
      </c>
      <c r="F25" s="76"/>
      <c r="G25" s="77"/>
      <c r="H25" s="44">
        <v>0</v>
      </c>
      <c r="I25" s="45">
        <f t="shared" si="0"/>
        <v>0</v>
      </c>
      <c r="J25" s="46"/>
      <c r="M25" s="47"/>
      <c r="N25" s="64" t="s">
        <v>38</v>
      </c>
      <c r="O25" s="39"/>
    </row>
    <row r="26" spans="2:15" x14ac:dyDescent="0.15">
      <c r="B26" s="28"/>
      <c r="C26" s="29"/>
      <c r="D26" s="40" t="s">
        <v>37</v>
      </c>
      <c r="E26" s="75" t="s">
        <v>15</v>
      </c>
      <c r="F26" s="42"/>
      <c r="G26" s="43"/>
      <c r="H26" s="44">
        <v>1</v>
      </c>
      <c r="I26" s="45">
        <f t="shared" si="0"/>
        <v>0</v>
      </c>
      <c r="J26" s="46"/>
      <c r="M26" s="47"/>
      <c r="N26" s="64" t="s">
        <v>39</v>
      </c>
      <c r="O26" s="39"/>
    </row>
    <row r="27" spans="2:15" x14ac:dyDescent="0.15">
      <c r="B27" s="28"/>
      <c r="C27" s="29"/>
      <c r="D27" s="40" t="s">
        <v>40</v>
      </c>
      <c r="E27" s="75" t="s">
        <v>12</v>
      </c>
      <c r="F27" s="76"/>
      <c r="G27" s="77"/>
      <c r="H27" s="44">
        <v>0</v>
      </c>
      <c r="I27" s="45">
        <f t="shared" si="0"/>
        <v>0</v>
      </c>
      <c r="J27" s="46"/>
      <c r="M27" s="47"/>
      <c r="N27" s="64"/>
      <c r="O27" s="39"/>
    </row>
    <row r="28" spans="2:15" ht="13.15" customHeight="1" x14ac:dyDescent="0.15">
      <c r="B28" s="28"/>
      <c r="C28" s="29"/>
      <c r="D28" s="40" t="s">
        <v>40</v>
      </c>
      <c r="E28" s="75" t="s">
        <v>15</v>
      </c>
      <c r="F28" s="42"/>
      <c r="G28" s="43"/>
      <c r="H28" s="44">
        <v>2</v>
      </c>
      <c r="I28" s="45">
        <f t="shared" si="0"/>
        <v>0</v>
      </c>
      <c r="J28" s="46"/>
      <c r="M28" s="47"/>
      <c r="N28" s="78"/>
      <c r="O28" s="39"/>
    </row>
    <row r="29" spans="2:15" x14ac:dyDescent="0.15">
      <c r="B29" s="28"/>
      <c r="C29" s="29"/>
      <c r="D29" s="40" t="s">
        <v>41</v>
      </c>
      <c r="E29" s="75" t="s">
        <v>12</v>
      </c>
      <c r="F29" s="76"/>
      <c r="G29" s="77"/>
      <c r="H29" s="44">
        <v>0</v>
      </c>
      <c r="I29" s="45">
        <f t="shared" si="0"/>
        <v>0</v>
      </c>
      <c r="J29" s="46"/>
      <c r="M29" s="47"/>
      <c r="N29" s="64"/>
      <c r="O29" s="39"/>
    </row>
    <row r="30" spans="2:15" x14ac:dyDescent="0.15">
      <c r="B30" s="28"/>
      <c r="C30" s="29"/>
      <c r="D30" s="40" t="s">
        <v>41</v>
      </c>
      <c r="E30" s="75" t="s">
        <v>15</v>
      </c>
      <c r="F30" s="42"/>
      <c r="G30" s="43"/>
      <c r="H30" s="44">
        <v>2</v>
      </c>
      <c r="I30" s="45">
        <f t="shared" si="0"/>
        <v>0</v>
      </c>
      <c r="J30" s="46"/>
      <c r="M30" s="47"/>
      <c r="N30" s="64"/>
      <c r="O30" s="39"/>
    </row>
    <row r="31" spans="2:15" ht="14.25" customHeight="1" x14ac:dyDescent="0.15">
      <c r="B31" s="28"/>
      <c r="C31" s="29"/>
      <c r="D31" s="40" t="s">
        <v>42</v>
      </c>
      <c r="E31" s="75" t="s">
        <v>12</v>
      </c>
      <c r="F31" s="76"/>
      <c r="G31" s="77"/>
      <c r="H31" s="44">
        <v>0</v>
      </c>
      <c r="I31" s="45">
        <f t="shared" si="0"/>
        <v>0</v>
      </c>
      <c r="J31" s="46"/>
      <c r="M31" s="47"/>
      <c r="N31" s="64"/>
      <c r="O31" s="39"/>
    </row>
    <row r="32" spans="2:15" x14ac:dyDescent="0.15">
      <c r="B32" s="28"/>
      <c r="C32" s="29"/>
      <c r="D32" s="40" t="s">
        <v>42</v>
      </c>
      <c r="E32" s="75" t="s">
        <v>15</v>
      </c>
      <c r="F32" s="42"/>
      <c r="G32" s="43"/>
      <c r="H32" s="44">
        <v>1</v>
      </c>
      <c r="I32" s="45">
        <f t="shared" si="0"/>
        <v>0</v>
      </c>
      <c r="J32" s="46"/>
      <c r="M32" s="47"/>
      <c r="N32" s="64"/>
      <c r="O32" s="39"/>
    </row>
    <row r="33" spans="2:17" ht="14.25" customHeight="1" x14ac:dyDescent="0.15">
      <c r="B33" s="28"/>
      <c r="C33" s="29"/>
      <c r="D33" s="40" t="s">
        <v>43</v>
      </c>
      <c r="E33" s="75" t="s">
        <v>12</v>
      </c>
      <c r="F33" s="76"/>
      <c r="G33" s="77"/>
      <c r="H33" s="44">
        <v>0</v>
      </c>
      <c r="I33" s="45">
        <f t="shared" si="0"/>
        <v>0</v>
      </c>
      <c r="J33" s="46"/>
      <c r="M33" s="47"/>
      <c r="N33" s="64"/>
      <c r="O33" s="39"/>
    </row>
    <row r="34" spans="2:17" ht="13.5" thickBot="1" x14ac:dyDescent="0.2">
      <c r="B34" s="79"/>
      <c r="C34" s="80"/>
      <c r="D34" s="81" t="s">
        <v>43</v>
      </c>
      <c r="E34" s="82" t="s">
        <v>15</v>
      </c>
      <c r="F34" s="42"/>
      <c r="G34" s="43"/>
      <c r="H34" s="83">
        <v>1</v>
      </c>
      <c r="I34" s="45">
        <f t="shared" si="0"/>
        <v>0</v>
      </c>
      <c r="J34" s="46"/>
      <c r="M34" s="47"/>
      <c r="N34" s="64"/>
      <c r="O34" s="68"/>
    </row>
    <row r="35" spans="2:17" ht="30" customHeight="1" thickBot="1" x14ac:dyDescent="0.2">
      <c r="B35" s="84" t="s">
        <v>44</v>
      </c>
      <c r="C35" s="85"/>
      <c r="D35" s="85"/>
      <c r="E35" s="86"/>
      <c r="F35" s="87"/>
      <c r="G35" s="88"/>
      <c r="H35" s="89">
        <f>SUM(H5:H34)</f>
        <v>13367</v>
      </c>
      <c r="I35" s="90">
        <f>SUM(I5:K34)</f>
        <v>0</v>
      </c>
      <c r="J35" s="91"/>
      <c r="K35" s="92" t="s">
        <v>45</v>
      </c>
      <c r="M35" s="93" t="s">
        <v>46</v>
      </c>
      <c r="N35" s="94"/>
      <c r="O35" s="95"/>
    </row>
    <row r="36" spans="2:17" ht="10.15" customHeight="1" thickBot="1" x14ac:dyDescent="0.2">
      <c r="B36" s="96"/>
      <c r="C36" s="96"/>
      <c r="D36" s="97"/>
      <c r="E36" s="97"/>
      <c r="F36" s="98"/>
      <c r="G36" s="98"/>
      <c r="H36" s="99"/>
      <c r="I36" s="100"/>
      <c r="J36" s="100"/>
      <c r="K36" s="101"/>
      <c r="L36" s="102"/>
      <c r="M36" s="100"/>
      <c r="N36" s="100"/>
      <c r="O36" s="100"/>
    </row>
    <row r="37" spans="2:17" ht="13.5" customHeight="1" x14ac:dyDescent="0.15">
      <c r="B37" s="6" t="s">
        <v>2</v>
      </c>
      <c r="C37" s="7"/>
      <c r="D37" s="8"/>
      <c r="E37" s="103" t="s">
        <v>47</v>
      </c>
      <c r="F37" s="104"/>
      <c r="G37" s="104"/>
      <c r="H37" s="104"/>
      <c r="I37" s="104"/>
      <c r="J37" s="104"/>
      <c r="K37" s="104"/>
      <c r="L37" s="105"/>
      <c r="M37" s="12" t="s">
        <v>48</v>
      </c>
      <c r="N37" s="106" t="s">
        <v>6</v>
      </c>
      <c r="O37" s="100"/>
    </row>
    <row r="38" spans="2:17" ht="21.6" customHeight="1" x14ac:dyDescent="0.15">
      <c r="B38" s="17"/>
      <c r="C38" s="18"/>
      <c r="D38" s="19"/>
      <c r="E38" s="107" t="s">
        <v>49</v>
      </c>
      <c r="F38" s="108">
        <v>20</v>
      </c>
      <c r="G38" s="108">
        <v>30</v>
      </c>
      <c r="H38" s="109">
        <v>40</v>
      </c>
      <c r="I38" s="108">
        <v>50</v>
      </c>
      <c r="J38" s="108">
        <v>60</v>
      </c>
      <c r="K38" s="108">
        <v>70</v>
      </c>
      <c r="L38" s="110">
        <v>80</v>
      </c>
      <c r="M38" s="23"/>
      <c r="N38" s="111"/>
      <c r="O38" s="100"/>
    </row>
    <row r="39" spans="2:17" ht="13.5" customHeight="1" x14ac:dyDescent="0.15">
      <c r="B39" s="28" t="s">
        <v>50</v>
      </c>
      <c r="C39" s="29" t="s">
        <v>10</v>
      </c>
      <c r="D39" s="30" t="s">
        <v>11</v>
      </c>
      <c r="E39" s="112">
        <f>ROUND(H39*0.555,0)</f>
        <v>0</v>
      </c>
      <c r="F39" s="113">
        <f>ROUND(H39*0.778,0)</f>
        <v>0</v>
      </c>
      <c r="G39" s="113">
        <f>ROUND(H39*0.888,0)</f>
        <v>0</v>
      </c>
      <c r="H39" s="114"/>
      <c r="I39" s="113">
        <f>ROUND(H39*1.082,0)</f>
        <v>0</v>
      </c>
      <c r="J39" s="113">
        <f>ROUND(H39*1.194,0)</f>
        <v>0</v>
      </c>
      <c r="K39" s="113">
        <f>ROUND(H39*1.277,0)</f>
        <v>0</v>
      </c>
      <c r="L39" s="115">
        <f>ROUND(H39*1.388,0)</f>
        <v>0</v>
      </c>
      <c r="M39" s="116">
        <v>6380</v>
      </c>
      <c r="N39" s="117">
        <f t="shared" ref="N39:N53" si="1">H39*M39</f>
        <v>0</v>
      </c>
      <c r="O39" s="100"/>
      <c r="Q39" s="118"/>
    </row>
    <row r="40" spans="2:17" x14ac:dyDescent="0.15">
      <c r="B40" s="28"/>
      <c r="C40" s="29"/>
      <c r="D40" s="51" t="s">
        <v>17</v>
      </c>
      <c r="E40" s="119">
        <f>ROUND(H40*0.56,0)</f>
        <v>0</v>
      </c>
      <c r="F40" s="120">
        <f>ROUND(H40*0.78,0)</f>
        <v>0</v>
      </c>
      <c r="G40" s="120">
        <f>ROUND(H40*0.877,0)</f>
        <v>0</v>
      </c>
      <c r="H40" s="121"/>
      <c r="I40" s="120">
        <f>ROUND(H40*1.097,0)</f>
        <v>0</v>
      </c>
      <c r="J40" s="120">
        <f>ROUND(H40*1.195,0)</f>
        <v>0</v>
      </c>
      <c r="K40" s="120">
        <f>ROUND(H40*1.292,0)</f>
        <v>0</v>
      </c>
      <c r="L40" s="122">
        <f>ROUND(H40*1.39,0)</f>
        <v>0</v>
      </c>
      <c r="M40" s="123">
        <v>5614</v>
      </c>
      <c r="N40" s="124">
        <f t="shared" si="1"/>
        <v>0</v>
      </c>
      <c r="O40" s="100"/>
      <c r="Q40" s="118"/>
    </row>
    <row r="41" spans="2:17" ht="13.5" customHeight="1" x14ac:dyDescent="0.15">
      <c r="B41" s="28"/>
      <c r="C41" s="29" t="s">
        <v>18</v>
      </c>
      <c r="D41" s="30" t="s">
        <v>19</v>
      </c>
      <c r="E41" s="112">
        <f>ROUND(H41*0.552,0)</f>
        <v>0</v>
      </c>
      <c r="F41" s="113">
        <f>ROUND(H41*0.789,0)</f>
        <v>0</v>
      </c>
      <c r="G41" s="113">
        <f>ROUND(H41*0.894,0)</f>
        <v>0</v>
      </c>
      <c r="H41" s="114"/>
      <c r="I41" s="113">
        <f>ROUND(H41*1.078,0)</f>
        <v>0</v>
      </c>
      <c r="J41" s="113">
        <f>ROUND(H41*1.183,0)</f>
        <v>0</v>
      </c>
      <c r="K41" s="113">
        <f>ROUND(H41*1.29,0)</f>
        <v>0</v>
      </c>
      <c r="L41" s="115">
        <f>ROUND(H41*1.394,0)</f>
        <v>0</v>
      </c>
      <c r="M41" s="116">
        <v>631</v>
      </c>
      <c r="N41" s="117">
        <f t="shared" si="1"/>
        <v>0</v>
      </c>
      <c r="O41" s="100"/>
      <c r="Q41" s="118"/>
    </row>
    <row r="42" spans="2:17" x14ac:dyDescent="0.15">
      <c r="B42" s="28"/>
      <c r="C42" s="29"/>
      <c r="D42" s="40" t="s">
        <v>17</v>
      </c>
      <c r="E42" s="119">
        <f>ROUND(H42*0.563,0)</f>
        <v>0</v>
      </c>
      <c r="F42" s="120">
        <f>ROUND(H42*0.791,0)</f>
        <v>0</v>
      </c>
      <c r="G42" s="120">
        <f>ROUND(H42*0.895,0)</f>
        <v>0</v>
      </c>
      <c r="H42" s="121"/>
      <c r="I42" s="120">
        <f>ROUND(H42*1.104,0)</f>
        <v>0</v>
      </c>
      <c r="J42" s="120">
        <f>ROUND(H42*1.208,0)</f>
        <v>0</v>
      </c>
      <c r="K42" s="120">
        <f>ROUND(H42*1.312,0)</f>
        <v>0</v>
      </c>
      <c r="L42" s="122">
        <f>ROUND(H42*1.395,0)</f>
        <v>0</v>
      </c>
      <c r="M42" s="125">
        <v>3558</v>
      </c>
      <c r="N42" s="126">
        <f t="shared" si="1"/>
        <v>0</v>
      </c>
      <c r="O42" s="100"/>
      <c r="Q42" s="118"/>
    </row>
    <row r="43" spans="2:17" x14ac:dyDescent="0.15">
      <c r="B43" s="28"/>
      <c r="C43" s="29"/>
      <c r="D43" s="40" t="s">
        <v>22</v>
      </c>
      <c r="E43" s="119">
        <f>ROUND(H43*0.56,0)</f>
        <v>0</v>
      </c>
      <c r="F43" s="120">
        <f>ROUND(H43*0.786,0)</f>
        <v>0</v>
      </c>
      <c r="G43" s="120">
        <f>ROUND(H43*0.893,0)</f>
        <v>0</v>
      </c>
      <c r="H43" s="121"/>
      <c r="I43" s="120">
        <f>ROUND(H43*1.093,0)</f>
        <v>0</v>
      </c>
      <c r="J43" s="120">
        <f>ROUND(H43*1.2,0)</f>
        <v>0</v>
      </c>
      <c r="K43" s="120">
        <f>ROUND(H43*1.293,0)</f>
        <v>0</v>
      </c>
      <c r="L43" s="122">
        <f>ROUND(H43*1.4,0)</f>
        <v>0</v>
      </c>
      <c r="M43" s="125">
        <v>3920</v>
      </c>
      <c r="N43" s="126">
        <f t="shared" si="1"/>
        <v>0</v>
      </c>
      <c r="O43" s="100"/>
      <c r="Q43" s="118"/>
    </row>
    <row r="44" spans="2:17" x14ac:dyDescent="0.15">
      <c r="B44" s="28"/>
      <c r="C44" s="29"/>
      <c r="D44" s="40" t="s">
        <v>25</v>
      </c>
      <c r="E44" s="119">
        <f>ROUND(H44*0.558,0)</f>
        <v>0</v>
      </c>
      <c r="F44" s="120">
        <f>ROUND(H44*0.8,0)</f>
        <v>0</v>
      </c>
      <c r="G44" s="120">
        <f>ROUND(H44*0.9,0)</f>
        <v>0</v>
      </c>
      <c r="H44" s="121"/>
      <c r="I44" s="120">
        <f>ROUND(H44*1.1,0)</f>
        <v>0</v>
      </c>
      <c r="J44" s="120">
        <f>ROUND(H44*1.208,0)</f>
        <v>0</v>
      </c>
      <c r="K44" s="120">
        <f>ROUND(H44*1.308,0)</f>
        <v>0</v>
      </c>
      <c r="L44" s="122">
        <f>ROUND(H44*1.408,0)</f>
        <v>0</v>
      </c>
      <c r="M44" s="125">
        <v>45</v>
      </c>
      <c r="N44" s="126">
        <f t="shared" si="1"/>
        <v>0</v>
      </c>
      <c r="O44" s="100"/>
      <c r="Q44" s="118"/>
    </row>
    <row r="45" spans="2:17" x14ac:dyDescent="0.15">
      <c r="B45" s="28"/>
      <c r="C45" s="29"/>
      <c r="D45" s="40" t="s">
        <v>28</v>
      </c>
      <c r="E45" s="119">
        <f>ROUND(H45*0.5575,0)</f>
        <v>0</v>
      </c>
      <c r="F45" s="120">
        <f>ROUND(H45*0.7915,0)</f>
        <v>0</v>
      </c>
      <c r="G45" s="120">
        <f>ROUND(H45*0.896,0)</f>
        <v>0</v>
      </c>
      <c r="H45" s="121"/>
      <c r="I45" s="120">
        <f>ROUND(H45*1.099,0)</f>
        <v>0</v>
      </c>
      <c r="J45" s="120">
        <f>ROUND(H45*1.203,0)</f>
        <v>0</v>
      </c>
      <c r="K45" s="120">
        <f>ROUND(H45*1.302,0)</f>
        <v>0</v>
      </c>
      <c r="L45" s="122">
        <f>ROUND(H45*1.406,0)</f>
        <v>0</v>
      </c>
      <c r="M45" s="125">
        <v>835</v>
      </c>
      <c r="N45" s="126">
        <f t="shared" si="1"/>
        <v>0</v>
      </c>
      <c r="O45" s="100"/>
      <c r="Q45" s="118"/>
    </row>
    <row r="46" spans="2:17" x14ac:dyDescent="0.15">
      <c r="B46" s="28"/>
      <c r="C46" s="29"/>
      <c r="D46" s="40" t="s">
        <v>30</v>
      </c>
      <c r="E46" s="119">
        <f>ROUND(H46*0.562,0)</f>
        <v>0</v>
      </c>
      <c r="F46" s="120">
        <f>ROUND(H46*0.794,)</f>
        <v>0</v>
      </c>
      <c r="G46" s="120">
        <f>ROUND(H46*0.8986,0)</f>
        <v>0</v>
      </c>
      <c r="H46" s="121"/>
      <c r="I46" s="120">
        <f>ROUND(H46*1.1012,0)</f>
        <v>0</v>
      </c>
      <c r="J46" s="120">
        <f>ROUND(H46*1.2025,0)</f>
        <v>0</v>
      </c>
      <c r="K46" s="120">
        <f>ROUND(H46*1.304,0)</f>
        <v>0</v>
      </c>
      <c r="L46" s="122">
        <f>ROUND(H46*1.4084,0)</f>
        <v>0</v>
      </c>
      <c r="M46" s="125">
        <v>127</v>
      </c>
      <c r="N46" s="126">
        <f t="shared" si="1"/>
        <v>0</v>
      </c>
      <c r="O46" s="100"/>
      <c r="Q46" s="118"/>
    </row>
    <row r="47" spans="2:17" x14ac:dyDescent="0.15">
      <c r="B47" s="28"/>
      <c r="C47" s="29"/>
      <c r="D47" s="51" t="s">
        <v>32</v>
      </c>
      <c r="E47" s="119">
        <f>ROUND(H47*0.562,0)</f>
        <v>0</v>
      </c>
      <c r="F47" s="120">
        <f>ROUND(H47*0.794,)</f>
        <v>0</v>
      </c>
      <c r="G47" s="120">
        <f>ROUND(H47*0.8986,0)</f>
        <v>0</v>
      </c>
      <c r="H47" s="121"/>
      <c r="I47" s="120">
        <f>ROUND(H47*1.1012,0)</f>
        <v>0</v>
      </c>
      <c r="J47" s="120">
        <f>ROUND(H47*1.2025,0)</f>
        <v>0</v>
      </c>
      <c r="K47" s="120">
        <f>ROUND(H47*1.304,0)</f>
        <v>0</v>
      </c>
      <c r="L47" s="122">
        <f>ROUND(H47*1.4084,0)</f>
        <v>0</v>
      </c>
      <c r="M47" s="125">
        <v>42</v>
      </c>
      <c r="N47" s="124">
        <f t="shared" si="1"/>
        <v>0</v>
      </c>
      <c r="O47" s="100"/>
      <c r="Q47" s="118"/>
    </row>
    <row r="48" spans="2:17" ht="13.5" customHeight="1" x14ac:dyDescent="0.15">
      <c r="B48" s="28"/>
      <c r="C48" s="29" t="s">
        <v>33</v>
      </c>
      <c r="D48" s="71" t="s">
        <v>34</v>
      </c>
      <c r="E48" s="112">
        <f>ROUND(H48*0.56,0)</f>
        <v>0</v>
      </c>
      <c r="F48" s="113">
        <f>ROUND(H48*0.798,0)</f>
        <v>0</v>
      </c>
      <c r="G48" s="113">
        <f>ROUND(H48*0.899,0)</f>
        <v>0</v>
      </c>
      <c r="H48" s="114"/>
      <c r="I48" s="113">
        <f>ROUND(H48*1.101,0)</f>
        <v>0</v>
      </c>
      <c r="J48" s="113">
        <f>ROUND(H48*1.202,0)</f>
        <v>0</v>
      </c>
      <c r="K48" s="113">
        <f>ROUND(H48*1.303,0)</f>
        <v>0</v>
      </c>
      <c r="L48" s="115">
        <f>ROUND(H48*1.404,0)</f>
        <v>0</v>
      </c>
      <c r="M48" s="116">
        <v>2</v>
      </c>
      <c r="N48" s="127">
        <f t="shared" si="1"/>
        <v>0</v>
      </c>
      <c r="O48" s="100"/>
      <c r="Q48" s="118"/>
    </row>
    <row r="49" spans="2:17" x14ac:dyDescent="0.15">
      <c r="B49" s="28"/>
      <c r="C49" s="29"/>
      <c r="D49" s="40" t="s">
        <v>37</v>
      </c>
      <c r="E49" s="119">
        <f>ROUND(H49*0.563,0)</f>
        <v>0</v>
      </c>
      <c r="F49" s="120">
        <f>ROUND(H49*0.799,0)</f>
        <v>0</v>
      </c>
      <c r="G49" s="120">
        <f>ROUND(H49*0.9021,0)</f>
        <v>0</v>
      </c>
      <c r="H49" s="121"/>
      <c r="I49" s="120">
        <f>ROUND(H49*1.1032,0)</f>
        <v>0</v>
      </c>
      <c r="J49" s="120">
        <f>ROUND(H49*1.207,0)</f>
        <v>0</v>
      </c>
      <c r="K49" s="120">
        <f>ROUND(H49*1.3101,0)</f>
        <v>0</v>
      </c>
      <c r="L49" s="122">
        <f>ROUND(H49*1.408,0)</f>
        <v>0</v>
      </c>
      <c r="M49" s="125">
        <v>2</v>
      </c>
      <c r="N49" s="128">
        <f t="shared" si="1"/>
        <v>0</v>
      </c>
      <c r="O49" s="100"/>
      <c r="Q49" s="118"/>
    </row>
    <row r="50" spans="2:17" x14ac:dyDescent="0.15">
      <c r="B50" s="28"/>
      <c r="C50" s="29"/>
      <c r="D50" s="40" t="s">
        <v>40</v>
      </c>
      <c r="E50" s="119">
        <f>ROUND(H50*0.562,0)</f>
        <v>0</v>
      </c>
      <c r="F50" s="120">
        <f>ROUND(H50*0.794,0)</f>
        <v>0</v>
      </c>
      <c r="G50" s="120">
        <f>ROUND(H50*0.8986,0)</f>
        <v>0</v>
      </c>
      <c r="H50" s="121"/>
      <c r="I50" s="120">
        <f>ROUND(H50*1.1012,0)</f>
        <v>0</v>
      </c>
      <c r="J50" s="120">
        <f>ROUND(H50*1.2025,0)</f>
        <v>0</v>
      </c>
      <c r="K50" s="120">
        <f>ROUND(H50*1.304,0)</f>
        <v>0</v>
      </c>
      <c r="L50" s="122">
        <f>ROUND(H50*1.4084,0)</f>
        <v>0</v>
      </c>
      <c r="M50" s="125">
        <v>83</v>
      </c>
      <c r="N50" s="126">
        <f t="shared" si="1"/>
        <v>0</v>
      </c>
      <c r="O50" s="100"/>
      <c r="Q50" s="118"/>
    </row>
    <row r="51" spans="2:17" x14ac:dyDescent="0.15">
      <c r="B51" s="28"/>
      <c r="C51" s="29"/>
      <c r="D51" s="40" t="s">
        <v>41</v>
      </c>
      <c r="E51" s="119">
        <f>ROUND(H51*0.5614,0)</f>
        <v>0</v>
      </c>
      <c r="F51" s="120">
        <f>ROUND(H51*0.7951,0)</f>
        <v>0</v>
      </c>
      <c r="G51" s="120">
        <f>ROUND(H51*0.8987,0)</f>
        <v>0</v>
      </c>
      <c r="H51" s="121"/>
      <c r="I51" s="120">
        <f>ROUND(H51*1.1011,0)</f>
        <v>0</v>
      </c>
      <c r="J51" s="120">
        <f>ROUND(H51*1.2047,0)</f>
        <v>0</v>
      </c>
      <c r="K51" s="120">
        <f>ROUND(H51*1.306,0)</f>
        <v>0</v>
      </c>
      <c r="L51" s="122">
        <f>ROUND(H51*1.4072,0)</f>
        <v>0</v>
      </c>
      <c r="M51" s="125">
        <v>14</v>
      </c>
      <c r="N51" s="126">
        <f t="shared" si="1"/>
        <v>0</v>
      </c>
      <c r="O51" s="100"/>
      <c r="Q51" s="118"/>
    </row>
    <row r="52" spans="2:17" x14ac:dyDescent="0.15">
      <c r="B52" s="28"/>
      <c r="C52" s="29"/>
      <c r="D52" s="40" t="s">
        <v>42</v>
      </c>
      <c r="E52" s="119">
        <f>ROUND(H52*0.5611,0)</f>
        <v>0</v>
      </c>
      <c r="F52" s="120">
        <f>ROUND(H52*0.7951,0)</f>
        <v>0</v>
      </c>
      <c r="G52" s="120">
        <f>ROUND(H52*0.8984,0)</f>
        <v>0</v>
      </c>
      <c r="H52" s="121"/>
      <c r="I52" s="120">
        <f>ROUND(H52*1.1015,0)</f>
        <v>0</v>
      </c>
      <c r="J52" s="120">
        <f>ROUND(H52*1.2048,0)</f>
        <v>0</v>
      </c>
      <c r="K52" s="120">
        <f>ROUND(H52*1.3046,0)</f>
        <v>0</v>
      </c>
      <c r="L52" s="122">
        <f>ROUND(H52*1.408,0)</f>
        <v>0</v>
      </c>
      <c r="M52" s="125">
        <v>2</v>
      </c>
      <c r="N52" s="126">
        <f t="shared" si="1"/>
        <v>0</v>
      </c>
      <c r="O52" s="100"/>
      <c r="Q52" s="118"/>
    </row>
    <row r="53" spans="2:17" ht="13.5" thickBot="1" x14ac:dyDescent="0.2">
      <c r="B53" s="129"/>
      <c r="C53" s="130"/>
      <c r="D53" s="131" t="s">
        <v>43</v>
      </c>
      <c r="E53" s="119">
        <f>ROUND(H53*0.5612,0)</f>
        <v>0</v>
      </c>
      <c r="F53" s="132">
        <f>ROUND(H53*0.7937,0)</f>
        <v>0</v>
      </c>
      <c r="G53" s="132">
        <f>ROUND(H53*0.8982,0)</f>
        <v>0</v>
      </c>
      <c r="H53" s="133"/>
      <c r="I53" s="132">
        <f>ROUND(H53*1.1004,0)</f>
        <v>0</v>
      </c>
      <c r="J53" s="132">
        <f>ROUND(H53*1.2036,)</f>
        <v>0</v>
      </c>
      <c r="K53" s="132">
        <f>ROUND(H53*1.304,0)</f>
        <v>0</v>
      </c>
      <c r="L53" s="122">
        <f>ROUND(H53*1.4071,0)</f>
        <v>0</v>
      </c>
      <c r="M53" s="125">
        <v>2</v>
      </c>
      <c r="N53" s="134">
        <f t="shared" si="1"/>
        <v>0</v>
      </c>
      <c r="O53" s="135"/>
      <c r="Q53" s="118"/>
    </row>
    <row r="54" spans="2:17" ht="15" customHeight="1" thickBot="1" x14ac:dyDescent="0.2">
      <c r="B54" s="84" t="s">
        <v>44</v>
      </c>
      <c r="C54" s="85"/>
      <c r="D54" s="86"/>
      <c r="E54" s="136"/>
      <c r="F54" s="137"/>
      <c r="G54" s="138"/>
      <c r="H54" s="138"/>
      <c r="I54" s="138"/>
      <c r="J54" s="138"/>
      <c r="K54" s="138"/>
      <c r="L54" s="139"/>
      <c r="M54" s="140">
        <f>SUM(M39:M53)</f>
        <v>21257</v>
      </c>
      <c r="N54" s="141">
        <f>SUM(N39:N53)</f>
        <v>0</v>
      </c>
      <c r="O54" s="142" t="s">
        <v>51</v>
      </c>
    </row>
    <row r="55" spans="2:17" x14ac:dyDescent="0.15">
      <c r="B55" s="96"/>
      <c r="C55" s="96"/>
      <c r="D55" s="1" t="s">
        <v>52</v>
      </c>
      <c r="E55" s="143"/>
      <c r="F55" s="143"/>
      <c r="G55" s="143"/>
      <c r="H55" s="143"/>
      <c r="I55" s="143"/>
      <c r="J55" s="143"/>
      <c r="K55" s="143"/>
      <c r="L55" s="143"/>
      <c r="M55" s="100"/>
      <c r="N55" s="144"/>
      <c r="O55" s="144"/>
    </row>
    <row r="56" spans="2:17" ht="10.15" customHeight="1" thickBot="1" x14ac:dyDescent="0.2">
      <c r="B56" s="96"/>
      <c r="C56" s="96"/>
      <c r="D56" s="145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</row>
    <row r="57" spans="2:17" ht="12.6" customHeight="1" x14ac:dyDescent="0.15">
      <c r="B57" s="146" t="s">
        <v>53</v>
      </c>
      <c r="C57" s="147"/>
      <c r="D57" s="147"/>
      <c r="E57" s="148"/>
      <c r="F57" s="149" t="s">
        <v>54</v>
      </c>
      <c r="G57" s="150"/>
      <c r="H57" s="12" t="s">
        <v>5</v>
      </c>
      <c r="I57" s="10" t="s">
        <v>6</v>
      </c>
      <c r="J57" s="13"/>
      <c r="N57" s="1"/>
      <c r="O57" s="1"/>
    </row>
    <row r="58" spans="2:17" x14ac:dyDescent="0.15">
      <c r="B58" s="151"/>
      <c r="C58" s="152"/>
      <c r="D58" s="152"/>
      <c r="E58" s="153"/>
      <c r="F58" s="154"/>
      <c r="G58" s="155"/>
      <c r="H58" s="23"/>
      <c r="I58" s="21"/>
      <c r="J58" s="24"/>
      <c r="N58" s="1"/>
      <c r="O58" s="1"/>
    </row>
    <row r="59" spans="2:17" ht="13.5" customHeight="1" x14ac:dyDescent="0.15">
      <c r="B59" s="156" t="s">
        <v>55</v>
      </c>
      <c r="C59" s="157" t="s">
        <v>56</v>
      </c>
      <c r="D59" s="158" t="s">
        <v>57</v>
      </c>
      <c r="E59" s="159"/>
      <c r="F59" s="160"/>
      <c r="G59" s="161"/>
      <c r="H59" s="162">
        <v>30</v>
      </c>
      <c r="I59" s="35">
        <f t="shared" ref="I59:I65" si="2">F59*H59</f>
        <v>0</v>
      </c>
      <c r="J59" s="36"/>
      <c r="N59" s="1"/>
      <c r="O59" s="1"/>
    </row>
    <row r="60" spans="2:17" ht="13.5" customHeight="1" x14ac:dyDescent="0.15">
      <c r="B60" s="28"/>
      <c r="C60" s="163"/>
      <c r="D60" s="164" t="s">
        <v>28</v>
      </c>
      <c r="E60" s="165"/>
      <c r="F60" s="166"/>
      <c r="G60" s="167"/>
      <c r="H60" s="168">
        <v>25</v>
      </c>
      <c r="I60" s="45">
        <f t="shared" si="2"/>
        <v>0</v>
      </c>
      <c r="J60" s="46"/>
      <c r="N60" s="1"/>
      <c r="O60" s="1"/>
    </row>
    <row r="61" spans="2:17" ht="13.5" customHeight="1" x14ac:dyDescent="0.15">
      <c r="B61" s="28"/>
      <c r="C61" s="163"/>
      <c r="D61" s="164" t="s">
        <v>58</v>
      </c>
      <c r="E61" s="165"/>
      <c r="F61" s="166"/>
      <c r="G61" s="167"/>
      <c r="H61" s="168">
        <v>20</v>
      </c>
      <c r="I61" s="45">
        <f t="shared" si="2"/>
        <v>0</v>
      </c>
      <c r="J61" s="46"/>
      <c r="N61" s="1"/>
      <c r="O61" s="1"/>
    </row>
    <row r="62" spans="2:17" ht="13.5" customHeight="1" x14ac:dyDescent="0.15">
      <c r="B62" s="28"/>
      <c r="C62" s="20"/>
      <c r="D62" s="169" t="s">
        <v>32</v>
      </c>
      <c r="E62" s="170"/>
      <c r="F62" s="171"/>
      <c r="G62" s="172"/>
      <c r="H62" s="173">
        <v>10</v>
      </c>
      <c r="I62" s="56">
        <f t="shared" si="2"/>
        <v>0</v>
      </c>
      <c r="J62" s="57"/>
      <c r="N62" s="1"/>
      <c r="O62" s="1"/>
    </row>
    <row r="63" spans="2:17" ht="13.5" customHeight="1" x14ac:dyDescent="0.15">
      <c r="B63" s="156" t="s">
        <v>59</v>
      </c>
      <c r="C63" s="157" t="s">
        <v>60</v>
      </c>
      <c r="D63" s="174" t="s">
        <v>28</v>
      </c>
      <c r="E63" s="175"/>
      <c r="F63" s="176"/>
      <c r="G63" s="177"/>
      <c r="H63" s="162">
        <v>30</v>
      </c>
      <c r="I63" s="62">
        <f t="shared" si="2"/>
        <v>0</v>
      </c>
      <c r="J63" s="63"/>
      <c r="N63" s="1"/>
      <c r="O63" s="1"/>
    </row>
    <row r="64" spans="2:17" ht="13.5" customHeight="1" x14ac:dyDescent="0.15">
      <c r="B64" s="28"/>
      <c r="C64" s="163"/>
      <c r="D64" s="164" t="s">
        <v>58</v>
      </c>
      <c r="E64" s="165"/>
      <c r="F64" s="166"/>
      <c r="G64" s="167"/>
      <c r="H64" s="168">
        <v>23</v>
      </c>
      <c r="I64" s="45">
        <f t="shared" si="2"/>
        <v>0</v>
      </c>
      <c r="J64" s="46"/>
      <c r="N64" s="1"/>
      <c r="O64" s="1"/>
    </row>
    <row r="65" spans="2:15" ht="14.25" customHeight="1" thickBot="1" x14ac:dyDescent="0.2">
      <c r="B65" s="79"/>
      <c r="C65" s="163"/>
      <c r="D65" s="178" t="s">
        <v>32</v>
      </c>
      <c r="E65" s="179"/>
      <c r="F65" s="180"/>
      <c r="G65" s="181"/>
      <c r="H65" s="182">
        <v>4</v>
      </c>
      <c r="I65" s="45">
        <f t="shared" si="2"/>
        <v>0</v>
      </c>
      <c r="J65" s="46"/>
      <c r="N65" s="1"/>
      <c r="O65" s="1"/>
    </row>
    <row r="66" spans="2:15" ht="15" customHeight="1" thickBot="1" x14ac:dyDescent="0.2">
      <c r="B66" s="183" t="s">
        <v>44</v>
      </c>
      <c r="C66" s="184"/>
      <c r="D66" s="184"/>
      <c r="E66" s="185"/>
      <c r="F66" s="186"/>
      <c r="G66" s="187"/>
      <c r="H66" s="188">
        <f>SUM(H59:H65)</f>
        <v>142</v>
      </c>
      <c r="I66" s="189">
        <f>SUM(I59:J65)</f>
        <v>0</v>
      </c>
      <c r="J66" s="190"/>
      <c r="K66" s="191" t="s">
        <v>61</v>
      </c>
      <c r="N66" s="1"/>
      <c r="O66" s="1"/>
    </row>
    <row r="67" spans="2:15" ht="10.15" customHeight="1" thickBot="1" x14ac:dyDescent="0.2">
      <c r="B67" s="100"/>
      <c r="C67" s="100"/>
      <c r="D67" s="100"/>
      <c r="E67" s="100"/>
      <c r="F67" s="192"/>
      <c r="G67" s="192"/>
      <c r="H67" s="193"/>
      <c r="I67" s="192"/>
      <c r="J67" s="192"/>
      <c r="K67" s="194"/>
      <c r="L67" s="193"/>
      <c r="M67" s="1"/>
      <c r="N67" s="195"/>
      <c r="O67" s="192"/>
    </row>
    <row r="68" spans="2:15" ht="26.45" customHeight="1" x14ac:dyDescent="0.15">
      <c r="B68" s="196"/>
      <c r="C68" s="197"/>
      <c r="D68" s="197"/>
      <c r="E68" s="198"/>
      <c r="F68" s="199" t="s">
        <v>62</v>
      </c>
      <c r="G68" s="200"/>
      <c r="H68" s="201" t="s">
        <v>63</v>
      </c>
      <c r="I68" s="202" t="s">
        <v>64</v>
      </c>
      <c r="J68" s="203"/>
      <c r="N68" s="195"/>
      <c r="O68" s="192"/>
    </row>
    <row r="69" spans="2:15" ht="13.5" thickBot="1" x14ac:dyDescent="0.2">
      <c r="B69" s="204" t="s">
        <v>65</v>
      </c>
      <c r="C69" s="205"/>
      <c r="D69" s="205"/>
      <c r="E69" s="206"/>
      <c r="F69" s="207"/>
      <c r="G69" s="208"/>
      <c r="H69" s="209">
        <v>75</v>
      </c>
      <c r="I69" s="210">
        <f>F69*H69</f>
        <v>0</v>
      </c>
      <c r="J69" s="211"/>
      <c r="K69" s="191" t="s">
        <v>66</v>
      </c>
      <c r="L69" s="2" t="s">
        <v>67</v>
      </c>
      <c r="M69" s="212"/>
      <c r="O69" s="192"/>
    </row>
    <row r="70" spans="2:15" ht="10.15" customHeight="1" thickBot="1" x14ac:dyDescent="0.2">
      <c r="B70" s="100"/>
      <c r="C70" s="100"/>
      <c r="D70" s="100"/>
      <c r="E70" s="100"/>
      <c r="F70" s="192"/>
      <c r="G70" s="192"/>
      <c r="H70" s="193"/>
      <c r="I70" s="192"/>
      <c r="J70" s="192"/>
      <c r="K70" s="194"/>
      <c r="L70" s="193"/>
      <c r="M70" s="192"/>
      <c r="N70" s="195"/>
      <c r="O70" s="192"/>
    </row>
    <row r="71" spans="2:15" ht="16.5" customHeight="1" thickBot="1" x14ac:dyDescent="0.2">
      <c r="B71" s="213" t="s">
        <v>68</v>
      </c>
      <c r="C71" s="214"/>
      <c r="D71" s="214"/>
      <c r="E71" s="214"/>
      <c r="F71" s="214"/>
      <c r="G71" s="214"/>
      <c r="H71" s="214"/>
      <c r="I71" s="215"/>
      <c r="J71" s="90">
        <f>I35</f>
        <v>0</v>
      </c>
      <c r="K71" s="216"/>
      <c r="L71" s="91"/>
      <c r="M71" s="1"/>
      <c r="N71" s="195"/>
      <c r="O71" s="192"/>
    </row>
    <row r="72" spans="2:15" ht="16.5" customHeight="1" thickBot="1" x14ac:dyDescent="0.2">
      <c r="B72" s="213" t="s">
        <v>69</v>
      </c>
      <c r="C72" s="214"/>
      <c r="D72" s="214"/>
      <c r="E72" s="214"/>
      <c r="F72" s="214"/>
      <c r="G72" s="214"/>
      <c r="H72" s="214"/>
      <c r="I72" s="215"/>
      <c r="J72" s="90">
        <f>N54</f>
        <v>0</v>
      </c>
      <c r="K72" s="216"/>
      <c r="L72" s="91"/>
      <c r="M72" s="1"/>
      <c r="N72" s="195"/>
      <c r="O72" s="192"/>
    </row>
    <row r="73" spans="2:15" ht="16.5" customHeight="1" thickBot="1" x14ac:dyDescent="0.2">
      <c r="B73" s="213" t="s">
        <v>70</v>
      </c>
      <c r="C73" s="214"/>
      <c r="D73" s="214"/>
      <c r="E73" s="214"/>
      <c r="F73" s="214"/>
      <c r="G73" s="214"/>
      <c r="H73" s="214"/>
      <c r="I73" s="215"/>
      <c r="J73" s="90">
        <f>I66</f>
        <v>0</v>
      </c>
      <c r="K73" s="216"/>
      <c r="L73" s="91"/>
      <c r="M73" s="1"/>
      <c r="N73" s="195"/>
      <c r="O73" s="192"/>
    </row>
    <row r="74" spans="2:15" ht="16.5" customHeight="1" thickBot="1" x14ac:dyDescent="0.2">
      <c r="B74" s="213" t="s">
        <v>71</v>
      </c>
      <c r="C74" s="214"/>
      <c r="D74" s="214"/>
      <c r="E74" s="214"/>
      <c r="F74" s="214"/>
      <c r="G74" s="214"/>
      <c r="H74" s="214"/>
      <c r="I74" s="215"/>
      <c r="J74" s="90">
        <f>I69</f>
        <v>0</v>
      </c>
      <c r="K74" s="216"/>
      <c r="L74" s="91"/>
      <c r="M74" s="1"/>
      <c r="N74" s="195"/>
      <c r="O74" s="1"/>
    </row>
    <row r="75" spans="2:15" ht="16.5" customHeight="1" thickBot="1" x14ac:dyDescent="0.2">
      <c r="B75" s="213" t="s">
        <v>72</v>
      </c>
      <c r="C75" s="214"/>
      <c r="D75" s="214"/>
      <c r="E75" s="214"/>
      <c r="F75" s="214"/>
      <c r="G75" s="214"/>
      <c r="H75" s="214"/>
      <c r="I75" s="215"/>
      <c r="J75" s="217" t="s">
        <v>73</v>
      </c>
      <c r="K75" s="218"/>
      <c r="L75" s="219"/>
      <c r="M75" s="212" t="s">
        <v>74</v>
      </c>
      <c r="N75" s="195"/>
      <c r="O75" s="1"/>
    </row>
    <row r="76" spans="2:15" ht="16.5" customHeight="1" thickTop="1" thickBot="1" x14ac:dyDescent="0.2">
      <c r="B76" s="213" t="s">
        <v>75</v>
      </c>
      <c r="C76" s="214"/>
      <c r="D76" s="214"/>
      <c r="E76" s="214"/>
      <c r="F76" s="214"/>
      <c r="G76" s="214"/>
      <c r="H76" s="214"/>
      <c r="I76" s="215"/>
      <c r="J76" s="220">
        <f>SUM(J71:L75)</f>
        <v>0</v>
      </c>
      <c r="K76" s="221"/>
      <c r="L76" s="222"/>
      <c r="M76" s="223"/>
      <c r="N76" s="195"/>
      <c r="O76" s="1"/>
    </row>
    <row r="77" spans="2:15" ht="16.5" customHeight="1" thickBot="1" x14ac:dyDescent="0.2">
      <c r="B77" s="213" t="s">
        <v>76</v>
      </c>
      <c r="C77" s="214"/>
      <c r="D77" s="214"/>
      <c r="E77" s="214"/>
      <c r="F77" s="214"/>
      <c r="G77" s="214"/>
      <c r="H77" s="214"/>
      <c r="I77" s="215"/>
      <c r="J77" s="90">
        <f>ROUNDDOWN(J76*0.1,0)</f>
        <v>0</v>
      </c>
      <c r="K77" s="216"/>
      <c r="L77" s="91"/>
      <c r="M77" s="223"/>
      <c r="N77" s="195"/>
      <c r="O77" s="1"/>
    </row>
    <row r="78" spans="2:15" ht="16.5" customHeight="1" thickTop="1" thickBot="1" x14ac:dyDescent="0.2">
      <c r="B78" s="224" t="s">
        <v>77</v>
      </c>
      <c r="C78" s="225"/>
      <c r="D78" s="225"/>
      <c r="E78" s="225"/>
      <c r="F78" s="225"/>
      <c r="G78" s="225"/>
      <c r="H78" s="225"/>
      <c r="I78" s="226"/>
      <c r="J78" s="227">
        <f>SUM(J76:L77)</f>
        <v>0</v>
      </c>
      <c r="K78" s="228"/>
      <c r="L78" s="229"/>
      <c r="M78" s="1"/>
      <c r="N78" s="195"/>
      <c r="O78" s="192"/>
    </row>
    <row r="79" spans="2:15" ht="100.15" customHeight="1" thickTop="1" x14ac:dyDescent="0.15">
      <c r="B79" s="230" t="s">
        <v>78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</row>
  </sheetData>
  <sheetProtection algorithmName="SHA-512" hashValue="RRee0ZDluRGXIAm3x3cxQj6Kv4TR5yKr3cCgel3ksRGIWVGisolhRHpGodKm/l7fH3HLyiiujX3l2sHqxgF32w==" saltValue="ePO5PgvegHpiRlu8BEtAJg==" spinCount="100000" sheet="1" objects="1" scenarios="1"/>
  <mergeCells count="135">
    <mergeCell ref="B77:I77"/>
    <mergeCell ref="J77:L77"/>
    <mergeCell ref="B78:I78"/>
    <mergeCell ref="J78:L78"/>
    <mergeCell ref="B79:O79"/>
    <mergeCell ref="B74:I74"/>
    <mergeCell ref="J74:L74"/>
    <mergeCell ref="B75:I75"/>
    <mergeCell ref="J75:L75"/>
    <mergeCell ref="B76:I76"/>
    <mergeCell ref="J76:L76"/>
    <mergeCell ref="B71:I71"/>
    <mergeCell ref="J71:L71"/>
    <mergeCell ref="B72:I72"/>
    <mergeCell ref="J72:L72"/>
    <mergeCell ref="B73:I73"/>
    <mergeCell ref="J73:L73"/>
    <mergeCell ref="B68:E68"/>
    <mergeCell ref="F68:G68"/>
    <mergeCell ref="I68:J68"/>
    <mergeCell ref="B69:E69"/>
    <mergeCell ref="F69:G69"/>
    <mergeCell ref="I69:J69"/>
    <mergeCell ref="I64:J64"/>
    <mergeCell ref="F65:G65"/>
    <mergeCell ref="I65:J65"/>
    <mergeCell ref="B66:D66"/>
    <mergeCell ref="F66:G66"/>
    <mergeCell ref="I66:J66"/>
    <mergeCell ref="I60:J60"/>
    <mergeCell ref="F61:G61"/>
    <mergeCell ref="I61:J61"/>
    <mergeCell ref="F62:G62"/>
    <mergeCell ref="I62:J62"/>
    <mergeCell ref="B63:B65"/>
    <mergeCell ref="C63:C65"/>
    <mergeCell ref="F63:G63"/>
    <mergeCell ref="I63:J63"/>
    <mergeCell ref="F64:G64"/>
    <mergeCell ref="B54:D54"/>
    <mergeCell ref="B57:E58"/>
    <mergeCell ref="F57:G58"/>
    <mergeCell ref="H57:H58"/>
    <mergeCell ref="I57:J58"/>
    <mergeCell ref="B59:B62"/>
    <mergeCell ref="C59:C62"/>
    <mergeCell ref="F59:G59"/>
    <mergeCell ref="I59:J59"/>
    <mergeCell ref="F60:G60"/>
    <mergeCell ref="M35:O35"/>
    <mergeCell ref="B37:D38"/>
    <mergeCell ref="E37:L37"/>
    <mergeCell ref="M37:M38"/>
    <mergeCell ref="N37:N38"/>
    <mergeCell ref="B39:B53"/>
    <mergeCell ref="C39:C40"/>
    <mergeCell ref="C41:C47"/>
    <mergeCell ref="C48:C53"/>
    <mergeCell ref="F33:G33"/>
    <mergeCell ref="I33:J33"/>
    <mergeCell ref="F34:G34"/>
    <mergeCell ref="I34:J34"/>
    <mergeCell ref="B35:E35"/>
    <mergeCell ref="F35:G35"/>
    <mergeCell ref="I35:J35"/>
    <mergeCell ref="F30:G30"/>
    <mergeCell ref="I30:J30"/>
    <mergeCell ref="F31:G31"/>
    <mergeCell ref="I31:J31"/>
    <mergeCell ref="F32:G32"/>
    <mergeCell ref="I32:J32"/>
    <mergeCell ref="I26:J26"/>
    <mergeCell ref="F27:G27"/>
    <mergeCell ref="I27:J27"/>
    <mergeCell ref="F28:G28"/>
    <mergeCell ref="I28:J28"/>
    <mergeCell ref="F29:G29"/>
    <mergeCell ref="I29:J29"/>
    <mergeCell ref="F22:G22"/>
    <mergeCell ref="I22:J22"/>
    <mergeCell ref="C23:C34"/>
    <mergeCell ref="F23:G23"/>
    <mergeCell ref="I23:J23"/>
    <mergeCell ref="F24:G24"/>
    <mergeCell ref="I24:J24"/>
    <mergeCell ref="F25:G25"/>
    <mergeCell ref="I25:J25"/>
    <mergeCell ref="F26:G26"/>
    <mergeCell ref="F19:G19"/>
    <mergeCell ref="I19:J19"/>
    <mergeCell ref="N19:O20"/>
    <mergeCell ref="F20:G20"/>
    <mergeCell ref="I20:J20"/>
    <mergeCell ref="F21:G21"/>
    <mergeCell ref="I21:J21"/>
    <mergeCell ref="F16:G16"/>
    <mergeCell ref="I16:J16"/>
    <mergeCell ref="N16:O17"/>
    <mergeCell ref="F17:G17"/>
    <mergeCell ref="I17:J17"/>
    <mergeCell ref="F18:G18"/>
    <mergeCell ref="I18:J18"/>
    <mergeCell ref="N10:O11"/>
    <mergeCell ref="F11:G11"/>
    <mergeCell ref="I11:J11"/>
    <mergeCell ref="F12:G12"/>
    <mergeCell ref="I12:J12"/>
    <mergeCell ref="F13:G13"/>
    <mergeCell ref="I13:J13"/>
    <mergeCell ref="N6:O7"/>
    <mergeCell ref="F7:G7"/>
    <mergeCell ref="I7:J7"/>
    <mergeCell ref="F8:G8"/>
    <mergeCell ref="I8:J8"/>
    <mergeCell ref="C9:C22"/>
    <mergeCell ref="F9:G9"/>
    <mergeCell ref="I9:J9"/>
    <mergeCell ref="F10:G10"/>
    <mergeCell ref="I10:J10"/>
    <mergeCell ref="B5:B34"/>
    <mergeCell ref="C5:C8"/>
    <mergeCell ref="F5:G5"/>
    <mergeCell ref="I5:J5"/>
    <mergeCell ref="F6:G6"/>
    <mergeCell ref="I6:J6"/>
    <mergeCell ref="F14:G14"/>
    <mergeCell ref="I14:J14"/>
    <mergeCell ref="F15:G15"/>
    <mergeCell ref="I15:J15"/>
    <mergeCell ref="B3:D4"/>
    <mergeCell ref="E3:E4"/>
    <mergeCell ref="F3:G4"/>
    <mergeCell ref="H3:H4"/>
    <mergeCell ref="I3:J4"/>
    <mergeCell ref="M3:O4"/>
  </mergeCells>
  <phoneticPr fontId="4"/>
  <dataValidations count="1">
    <dataValidation type="whole" allowBlank="1" showInputMessage="1" showErrorMessage="1" sqref="F5:G22 F59:G65 F34:G34 F24:G24 F26:G26 F28:G28 F30:G30 F32:G32 H39:H53">
      <formula1>-10000000000</formula1>
      <formula2>1000000000</formula2>
    </dataValidation>
  </dataValidations>
  <pageMargins left="0.98425196850393704" right="0.59055118110236227" top="0.59055118110236227" bottom="0.19685039370078741" header="0.55118110236220474" footer="0.31496062992125984"/>
  <pageSetup paperSize="9" scale="66" orientation="portrait" horizontalDpi="300" verticalDpi="300" r:id="rId1"/>
  <headerFooter alignWithMargins="0"/>
  <rowBreaks count="1" manualBreakCount="1">
    <brk id="2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西多摩</vt:lpstr>
      <vt:lpstr>西多摩!Print_Area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2023-02-26T09:05:15Z</dcterms:created>
  <dcterms:modified xsi:type="dcterms:W3CDTF">2023-02-26T09:06:08Z</dcterms:modified>
</cp:coreProperties>
</file>