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3663921392939860224/WOPIServiceId_TP_DROPBOX_PLUS/WOPIUserId_-/"/>
    </mc:Choice>
  </mc:AlternateContent>
  <xr:revisionPtr revIDLastSave="446" documentId="13_ncr:1_{2F0D3EB1-C18B-46E4-814C-1DA5917B6F38}" xr6:coauthVersionLast="47" xr6:coauthVersionMax="47" xr10:uidLastSave="{0A12AD36-7596-48DC-B013-844C3AE0D0AB}"/>
  <bookViews>
    <workbookView xWindow="-120" yWindow="-120" windowWidth="29040" windowHeight="15720" tabRatio="766" firstSheet="5" activeTab="5" xr2:uid="{00000000-000D-0000-FFFF-FFFF00000000}"/>
  </bookViews>
  <sheets>
    <sheet name="総括書" sheetId="16" state="hidden" r:id="rId1"/>
    <sheet name="№1工種別内訳書" sheetId="17" state="hidden" r:id="rId2"/>
    <sheet name="№2工種別内訳書（共通仮設費）" sheetId="18" state="hidden" r:id="rId3"/>
    <sheet name="№3工種別内訳書（現場管理費）" sheetId="19" state="hidden" r:id="rId4"/>
    <sheet name="№4工種別内訳書（一般管理費）" sheetId="20" state="hidden" r:id="rId5"/>
    <sheet name="経費見積書" sheetId="1" r:id="rId6"/>
    <sheet name="人肩運搬" sheetId="26" state="hidden" r:id="rId7"/>
  </sheets>
  <externalReferences>
    <externalReference r:id="rId8"/>
  </externalReferences>
  <definedNames>
    <definedName name="k_kubun">[1]リスト!$C$118:$C$126</definedName>
    <definedName name="kubun">[1]リスト!$C$135:$C$148</definedName>
    <definedName name="_xlnm.Print_Area" localSheetId="1">№1工種別内訳書!$A$1:$I$59</definedName>
    <definedName name="_xlnm.Print_Area" localSheetId="2">'№2工種別内訳書（共通仮設費）'!$A$1:$H$55</definedName>
    <definedName name="_xlnm.Print_Area" localSheetId="3">'№3工種別内訳書（現場管理費）'!$A$1:$H$55</definedName>
    <definedName name="_xlnm.Print_Area" localSheetId="4">'№4工種別内訳書（一般管理費）'!$A$1:$H$52</definedName>
    <definedName name="_xlnm.Print_Area" localSheetId="5">経費見積書!$A$1:$H$29</definedName>
    <definedName name="_xlnm.Print_Area" localSheetId="6">人肩運搬!$A$1:$S$18</definedName>
    <definedName name="_xlnm.Print_Area" localSheetId="0">総括書!$A$1:$I$55</definedName>
    <definedName name="ritu">[1]リスト!$C$135:$I$148</definedName>
    <definedName name="tani">[1]リスト!$C$89:$C$108</definedName>
    <definedName name="tekiyou">[1]リスト!$C$111:$C$115</definedName>
    <definedName name="クローラ">#REF!</definedName>
    <definedName name="縮尺小">#REF!</definedName>
    <definedName name="縮尺大">#REF!</definedName>
    <definedName name="縮尺中">#REF!</definedName>
    <definedName name="設計比較額">#REF!</definedName>
    <definedName name="単価表6">#REF!</definedName>
    <definedName name="単価表7">#REF!</definedName>
    <definedName name="有無" localSheetId="6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6" l="1"/>
  <c r="H13" i="26" s="1"/>
  <c r="H15" i="26" s="1"/>
  <c r="F26" i="17" s="1"/>
  <c r="G26" i="17" s="1"/>
  <c r="H27" i="20"/>
  <c r="H24" i="20"/>
  <c r="H21" i="20"/>
  <c r="H30" i="19"/>
  <c r="G28" i="19"/>
  <c r="H27" i="19"/>
  <c r="G25" i="19"/>
  <c r="H24" i="19"/>
  <c r="G22" i="19"/>
  <c r="H21" i="19"/>
  <c r="G19" i="19"/>
  <c r="E28" i="18"/>
  <c r="H28" i="18" s="1"/>
  <c r="D28" i="18"/>
  <c r="E16" i="18"/>
  <c r="D16" i="18"/>
  <c r="D55" i="17"/>
  <c r="E51" i="17"/>
  <c r="E49" i="17"/>
  <c r="D8" i="17"/>
  <c r="D17" i="17" s="1"/>
  <c r="I3" i="17"/>
  <c r="F41" i="16"/>
  <c r="F44" i="16" s="1"/>
  <c r="A41" i="16"/>
  <c r="F25" i="16"/>
  <c r="F28" i="16" s="1"/>
  <c r="A38" i="16" s="1"/>
  <c r="D8" i="16"/>
  <c r="A8" i="16"/>
  <c r="F7" i="16"/>
  <c r="F10" i="16" s="1"/>
  <c r="G36" i="18" s="1"/>
  <c r="G42" i="18" s="1"/>
  <c r="F17" i="17" l="1"/>
  <c r="F32" i="17"/>
  <c r="G32" i="17" s="1"/>
  <c r="G17" i="17"/>
  <c r="G49" i="18"/>
  <c r="G52" i="18"/>
  <c r="G10" i="18" s="1"/>
  <c r="G13" i="18" s="1"/>
  <c r="G45" i="18"/>
  <c r="A47" i="16"/>
  <c r="A50" i="16"/>
  <c r="I3" i="16"/>
  <c r="A44" i="16"/>
  <c r="F23" i="17" l="1"/>
  <c r="G23" i="17" s="1"/>
  <c r="H3" i="18"/>
  <c r="F13" i="16"/>
  <c r="G36" i="19" s="1"/>
  <c r="G42" i="19" s="1"/>
  <c r="F14" i="17" l="1"/>
  <c r="G14" i="17" s="1"/>
  <c r="F11" i="17"/>
  <c r="G11" i="17" s="1"/>
  <c r="G45" i="19"/>
  <c r="G49" i="19"/>
  <c r="G52" i="19" s="1"/>
  <c r="G10" i="19" s="1"/>
  <c r="G13" i="19" s="1"/>
  <c r="F16" i="16" s="1"/>
  <c r="F19" i="16" s="1"/>
  <c r="F22" i="16" s="1"/>
  <c r="G33" i="20" s="1"/>
  <c r="G39" i="20" s="1"/>
  <c r="G41" i="17" l="1"/>
  <c r="F8" i="16" s="1"/>
  <c r="F11" i="16" s="1"/>
  <c r="G42" i="20"/>
  <c r="G46" i="20" s="1"/>
  <c r="G49" i="20"/>
  <c r="G37" i="18" l="1"/>
  <c r="G43" i="18" s="1"/>
  <c r="G46" i="18" s="1"/>
  <c r="G50" i="18" s="1"/>
  <c r="G53" i="18" s="1"/>
  <c r="G11" i="18" s="1"/>
  <c r="G14" i="18" s="1"/>
  <c r="F14" i="16" s="1"/>
  <c r="G37" i="19" l="1"/>
  <c r="G43" i="19" s="1"/>
  <c r="G46" i="19" s="1"/>
  <c r="G50" i="19" s="1"/>
  <c r="G53" i="19" s="1"/>
  <c r="G11" i="19" s="1"/>
  <c r="G14" i="19" s="1"/>
  <c r="F17" i="16" l="1"/>
  <c r="F20" i="16" s="1"/>
  <c r="F23" i="16" s="1"/>
  <c r="G34" i="20"/>
  <c r="G40" i="20" s="1"/>
  <c r="G43" i="20" l="1"/>
  <c r="G47" i="20" s="1"/>
  <c r="G50" i="20" s="1"/>
  <c r="G11" i="20" l="1"/>
  <c r="G14" i="20" s="1"/>
  <c r="F26" i="16"/>
  <c r="F29" i="16" s="1"/>
  <c r="H56" i="20"/>
  <c r="H55" i="20" l="1"/>
  <c r="G56" i="20"/>
  <c r="G55" i="20" s="1"/>
  <c r="F32" i="16"/>
  <c r="F35" i="16" s="1"/>
  <c r="O46" i="20" l="1"/>
  <c r="L46" i="20"/>
</calcChain>
</file>

<file path=xl/sharedStrings.xml><?xml version="1.0" encoding="utf-8"?>
<sst xmlns="http://schemas.openxmlformats.org/spreadsheetml/2006/main" count="274" uniqueCount="187">
  <si>
    <t>内容</t>
    <rPh sb="0" eb="2">
      <t>ナイヨウ</t>
    </rPh>
    <phoneticPr fontId="1"/>
  </si>
  <si>
    <t>単価</t>
    <rPh sb="0" eb="2">
      <t>タンカ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</si>
  <si>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</si>
  <si>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</si>
  <si>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</si>
  <si>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</si>
  <si>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保育施業</t>
    <rPh sb="0" eb="4">
      <t>ホイクセギョウ</t>
    </rPh>
    <phoneticPr fontId="1"/>
  </si>
  <si>
    <t>植栽</t>
    <rPh sb="0" eb="2">
      <t>ショクサイ</t>
    </rPh>
    <phoneticPr fontId="1"/>
  </si>
  <si>
    <t>補植</t>
    <rPh sb="0" eb="2">
      <t>ホショク</t>
    </rPh>
    <phoneticPr fontId="1"/>
  </si>
  <si>
    <t>下刈</t>
    <rPh sb="0" eb="2">
      <t>シタガリ</t>
    </rPh>
    <phoneticPr fontId="1"/>
  </si>
  <si>
    <t>除伐</t>
    <rPh sb="0" eb="2">
      <t>ジョバツ</t>
    </rPh>
    <phoneticPr fontId="1"/>
  </si>
  <si>
    <t>間伐</t>
    <rPh sb="0" eb="2">
      <t>カンバツ</t>
    </rPh>
    <phoneticPr fontId="1"/>
  </si>
  <si>
    <t>枝打ち</t>
    <rPh sb="0" eb="2">
      <t>エダウ</t>
    </rPh>
    <phoneticPr fontId="1"/>
  </si>
  <si>
    <t>施業地管理</t>
    <rPh sb="0" eb="2">
      <t>セギョウ</t>
    </rPh>
    <rPh sb="2" eb="3">
      <t>チ</t>
    </rPh>
    <rPh sb="3" eb="5">
      <t>カンリ</t>
    </rPh>
    <phoneticPr fontId="1"/>
  </si>
  <si>
    <t>見回り管理</t>
    <rPh sb="0" eb="2">
      <t>ミマワ</t>
    </rPh>
    <rPh sb="3" eb="5">
      <t>カンリ</t>
    </rPh>
    <phoneticPr fontId="1"/>
  </si>
  <si>
    <t>その他</t>
    <rPh sb="2" eb="3">
      <t>タ</t>
    </rPh>
    <phoneticPr fontId="1"/>
  </si>
  <si>
    <t>現場管理費</t>
    <rPh sb="0" eb="5">
      <t>ゲンバカンリヒ</t>
    </rPh>
    <phoneticPr fontId="1"/>
  </si>
  <si>
    <t>共通仮設費</t>
    <rPh sb="0" eb="5">
      <t>キョウツウカセツヒ</t>
    </rPh>
    <phoneticPr fontId="1"/>
  </si>
  <si>
    <t>一般管理費</t>
    <rPh sb="0" eb="5">
      <t>イッパンカンリヒ</t>
    </rPh>
    <phoneticPr fontId="1"/>
  </si>
  <si>
    <t>ha</t>
    <phoneticPr fontId="1"/>
  </si>
  <si>
    <t>形状・寸法</t>
    <rPh sb="0" eb="2">
      <t>ケイジョウ</t>
    </rPh>
    <rPh sb="3" eb="5">
      <t>スンポウ</t>
    </rPh>
    <phoneticPr fontId="1"/>
  </si>
  <si>
    <t>獣害防止施設点検</t>
    <rPh sb="0" eb="6">
      <t>ジュウガイボウシシセツ</t>
    </rPh>
    <rPh sb="6" eb="8">
      <t>テンケン</t>
    </rPh>
    <phoneticPr fontId="1"/>
  </si>
  <si>
    <t>　　工　種　別　内　訳　書</t>
  </si>
  <si>
    <t>（　総　括　書　）</t>
  </si>
  <si>
    <t>種　　　　別</t>
  </si>
  <si>
    <t>　内　　　訳　</t>
  </si>
  <si>
    <t>内容</t>
  </si>
  <si>
    <t>（数量）</t>
  </si>
  <si>
    <t>金　　　　額</t>
  </si>
  <si>
    <t>摘　　                要</t>
  </si>
  <si>
    <t>円</t>
  </si>
  <si>
    <t>ha</t>
    <phoneticPr fontId="13"/>
  </si>
  <si>
    <t>№１工種別内訳書参照</t>
    <phoneticPr fontId="13"/>
  </si>
  <si>
    <t>直接工事費計</t>
  </si>
  <si>
    <t xml:space="preserve"> </t>
    <phoneticPr fontId="13"/>
  </si>
  <si>
    <t>共通仮設費</t>
    <rPh sb="0" eb="2">
      <t>キョウツウ</t>
    </rPh>
    <rPh sb="2" eb="5">
      <t>カセツヒ</t>
    </rPh>
    <phoneticPr fontId="13"/>
  </si>
  <si>
    <t>一式</t>
    <rPh sb="0" eb="1">
      <t>1</t>
    </rPh>
    <phoneticPr fontId="13"/>
  </si>
  <si>
    <t>№2工種別内訳書参照</t>
    <phoneticPr fontId="13"/>
  </si>
  <si>
    <t>現場管理費</t>
    <rPh sb="0" eb="2">
      <t>ゲンバ</t>
    </rPh>
    <rPh sb="2" eb="5">
      <t>カンリヒ</t>
    </rPh>
    <phoneticPr fontId="13"/>
  </si>
  <si>
    <t>№3工種別内訳書参照</t>
    <phoneticPr fontId="13"/>
  </si>
  <si>
    <t>間接工事費計</t>
  </si>
  <si>
    <t>工事原価</t>
  </si>
  <si>
    <t>一般管理費</t>
    <rPh sb="0" eb="2">
      <t>イッパン</t>
    </rPh>
    <rPh sb="2" eb="5">
      <t>カンリヒ</t>
    </rPh>
    <phoneticPr fontId="13"/>
  </si>
  <si>
    <t>№4工種別内訳書参照</t>
    <phoneticPr fontId="13"/>
  </si>
  <si>
    <t>工事価格</t>
  </si>
  <si>
    <t>消費税等相当額</t>
  </si>
  <si>
    <t>本工事費</t>
  </si>
  <si>
    <t>工　種　別　内　訳　書</t>
  </si>
  <si>
    <t>　　 　工　  　 　　種</t>
  </si>
  <si>
    <t>形状・寸法</t>
  </si>
  <si>
    <t>数量</t>
  </si>
  <si>
    <t>単位</t>
  </si>
  <si>
    <t>単価</t>
  </si>
  <si>
    <t>金額</t>
  </si>
  <si>
    <t>摘　　　　　　要</t>
  </si>
  <si>
    <t>内          訳</t>
  </si>
  <si>
    <t>　</t>
    <phoneticPr fontId="13"/>
  </si>
  <si>
    <t>植栽工</t>
    <rPh sb="0" eb="3">
      <t>ショクサイコウ</t>
    </rPh>
    <phoneticPr fontId="13"/>
  </si>
  <si>
    <t>花粉の少ないスギ 裸苗</t>
    <rPh sb="0" eb="2">
      <t>カフン</t>
    </rPh>
    <rPh sb="3" eb="4">
      <t>スク</t>
    </rPh>
    <rPh sb="9" eb="11">
      <t>ハダカナエ</t>
    </rPh>
    <phoneticPr fontId="13"/>
  </si>
  <si>
    <t>植栽</t>
    <rPh sb="0" eb="2">
      <t>ショクサイ</t>
    </rPh>
    <phoneticPr fontId="13"/>
  </si>
  <si>
    <t>3,000本/ha L=45cm</t>
    <rPh sb="5" eb="6">
      <t>ホン</t>
    </rPh>
    <phoneticPr fontId="13"/>
  </si>
  <si>
    <t>単価表No1</t>
    <rPh sb="0" eb="3">
      <t>タンカヒョウ</t>
    </rPh>
    <phoneticPr fontId="13"/>
  </si>
  <si>
    <t>シカ柵の中仕切りで分ける？</t>
    <rPh sb="2" eb="3">
      <t>サク</t>
    </rPh>
    <rPh sb="4" eb="7">
      <t>ナカシキ</t>
    </rPh>
    <rPh sb="9" eb="10">
      <t>ワ</t>
    </rPh>
    <phoneticPr fontId="13"/>
  </si>
  <si>
    <t>通勤 41分以上60分以内</t>
    <rPh sb="0" eb="2">
      <t>ツウキン</t>
    </rPh>
    <rPh sb="5" eb="6">
      <t>フン</t>
    </rPh>
    <rPh sb="6" eb="8">
      <t>イジョウ</t>
    </rPh>
    <rPh sb="10" eb="13">
      <t>フンイナイ</t>
    </rPh>
    <phoneticPr fontId="13"/>
  </si>
  <si>
    <t>花粉の少ないヒノキ 裸苗</t>
    <rPh sb="0" eb="2">
      <t>カフン</t>
    </rPh>
    <rPh sb="3" eb="4">
      <t>スク</t>
    </rPh>
    <rPh sb="10" eb="12">
      <t>ハダカナエ</t>
    </rPh>
    <phoneticPr fontId="13"/>
  </si>
  <si>
    <t>単価表No2</t>
    <rPh sb="0" eb="3">
      <t>タンカヒョウ</t>
    </rPh>
    <phoneticPr fontId="13"/>
  </si>
  <si>
    <t>掃除伐</t>
    <rPh sb="0" eb="3">
      <t>ソウジバツ</t>
    </rPh>
    <phoneticPr fontId="13"/>
  </si>
  <si>
    <t>疎</t>
    <rPh sb="0" eb="1">
      <t>ソ</t>
    </rPh>
    <phoneticPr fontId="13"/>
  </si>
  <si>
    <t>単価表No3</t>
    <rPh sb="0" eb="3">
      <t>タンカヒョウ</t>
    </rPh>
    <phoneticPr fontId="13"/>
  </si>
  <si>
    <t>獣害対策工</t>
    <rPh sb="0" eb="5">
      <t>ジュウガイタイサクコウ</t>
    </rPh>
    <phoneticPr fontId="13"/>
  </si>
  <si>
    <t>網目50㎜　H=2.0ｍ</t>
    <rPh sb="0" eb="2">
      <t>アミメ</t>
    </rPh>
    <phoneticPr fontId="7"/>
  </si>
  <si>
    <t>獣害防止柵設置</t>
    <rPh sb="0" eb="5">
      <t>ジュウガイボウシサク</t>
    </rPh>
    <rPh sb="5" eb="7">
      <t>セッチ</t>
    </rPh>
    <phoneticPr fontId="13"/>
  </si>
  <si>
    <t>平均傾斜30度以下 砂質土</t>
    <rPh sb="0" eb="2">
      <t>ヘイキン</t>
    </rPh>
    <rPh sb="2" eb="4">
      <t>ケイシャ</t>
    </rPh>
    <rPh sb="6" eb="7">
      <t>ド</t>
    </rPh>
    <rPh sb="7" eb="9">
      <t>イカ</t>
    </rPh>
    <rPh sb="10" eb="13">
      <t>サシツド</t>
    </rPh>
    <phoneticPr fontId="7"/>
  </si>
  <si>
    <t>ｍ</t>
    <phoneticPr fontId="13"/>
  </si>
  <si>
    <t>単価表No4</t>
    <rPh sb="0" eb="3">
      <t>タンカヒョウ</t>
    </rPh>
    <phoneticPr fontId="13"/>
  </si>
  <si>
    <t>現場外運搬</t>
    <rPh sb="0" eb="3">
      <t>ゲンバガイ</t>
    </rPh>
    <rPh sb="3" eb="5">
      <t>ウンパン</t>
    </rPh>
    <phoneticPr fontId="13"/>
  </si>
  <si>
    <t>人肩</t>
    <rPh sb="0" eb="1">
      <t>ヒト</t>
    </rPh>
    <rPh sb="1" eb="2">
      <t>カタ</t>
    </rPh>
    <phoneticPr fontId="13"/>
  </si>
  <si>
    <t>単価表No6</t>
    <rPh sb="0" eb="3">
      <t>タンカヒョウ</t>
    </rPh>
    <phoneticPr fontId="13"/>
  </si>
  <si>
    <t>仮設工</t>
    <rPh sb="0" eb="3">
      <t>カセツコウ</t>
    </rPh>
    <phoneticPr fontId="13"/>
  </si>
  <si>
    <t>歩道設置</t>
    <rPh sb="0" eb="4">
      <t>ホドウセッチ</t>
    </rPh>
    <phoneticPr fontId="13"/>
  </si>
  <si>
    <t>幅0.5m</t>
    <rPh sb="0" eb="1">
      <t>ハバ</t>
    </rPh>
    <phoneticPr fontId="13"/>
  </si>
  <si>
    <t>単価表No7</t>
    <rPh sb="0" eb="3">
      <t>タンカヒョウ</t>
    </rPh>
    <phoneticPr fontId="13"/>
  </si>
  <si>
    <t>計</t>
    <rPh sb="0" eb="1">
      <t>ケイ</t>
    </rPh>
    <phoneticPr fontId="13"/>
  </si>
  <si>
    <t>内訳　　　</t>
    <rPh sb="0" eb="2">
      <t>ウチワケ</t>
    </rPh>
    <phoneticPr fontId="13"/>
  </si>
  <si>
    <t>八王子市上川町地内</t>
    <rPh sb="0" eb="7">
      <t>ハチオウジシカミカワマチ</t>
    </rPh>
    <rPh sb="7" eb="9">
      <t>チナイ</t>
    </rPh>
    <phoneticPr fontId="13"/>
  </si>
  <si>
    <t>№２</t>
    <phoneticPr fontId="13"/>
  </si>
  <si>
    <t>工　  　 　　種</t>
    <phoneticPr fontId="13"/>
  </si>
  <si>
    <t>内訳</t>
  </si>
  <si>
    <t>摘要</t>
  </si>
  <si>
    <t>(円）</t>
  </si>
  <si>
    <t>共通仮設費</t>
    <rPh sb="0" eb="2">
      <t>キョウツウ</t>
    </rPh>
    <rPh sb="2" eb="4">
      <t>カセツ</t>
    </rPh>
    <rPh sb="4" eb="5">
      <t>ヒ</t>
    </rPh>
    <phoneticPr fontId="21"/>
  </si>
  <si>
    <t>共通仮設費（率分）</t>
    <rPh sb="0" eb="2">
      <t>キョウツウ</t>
    </rPh>
    <rPh sb="2" eb="4">
      <t>カセツ</t>
    </rPh>
    <rPh sb="4" eb="5">
      <t>ヒ</t>
    </rPh>
    <rPh sb="6" eb="7">
      <t>リツ</t>
    </rPh>
    <rPh sb="7" eb="8">
      <t>ブン</t>
    </rPh>
    <phoneticPr fontId="21"/>
  </si>
  <si>
    <t>式</t>
  </si>
  <si>
    <t>計</t>
  </si>
  <si>
    <t/>
  </si>
  <si>
    <t>工種区分</t>
    <rPh sb="0" eb="1">
      <t>コウ</t>
    </rPh>
    <rPh sb="1" eb="2">
      <t>シュ</t>
    </rPh>
    <rPh sb="2" eb="4">
      <t>クブン</t>
    </rPh>
    <phoneticPr fontId="21"/>
  </si>
  <si>
    <t>森林整備B</t>
    <rPh sb="0" eb="2">
      <t>シンリン</t>
    </rPh>
    <rPh sb="2" eb="4">
      <t>セイビ</t>
    </rPh>
    <phoneticPr fontId="13"/>
  </si>
  <si>
    <t>対象額(P)</t>
    <rPh sb="0" eb="2">
      <t>タイショウ</t>
    </rPh>
    <rPh sb="2" eb="3">
      <t>ガク</t>
    </rPh>
    <phoneticPr fontId="21"/>
  </si>
  <si>
    <t>直接工事費</t>
    <rPh sb="0" eb="2">
      <t>チョクセツ</t>
    </rPh>
    <rPh sb="2" eb="5">
      <t>コウジヒ</t>
    </rPh>
    <phoneticPr fontId="21"/>
  </si>
  <si>
    <t>計</t>
    <rPh sb="0" eb="1">
      <t>ケイ</t>
    </rPh>
    <phoneticPr fontId="21"/>
  </si>
  <si>
    <r>
      <t>共通仮設費率（K</t>
    </r>
    <r>
      <rPr>
        <vertAlign val="subscript"/>
        <sz val="11"/>
        <rFont val="ＭＳ Ｐ明朝"/>
        <family val="1"/>
        <charset val="128"/>
      </rPr>
      <t>r</t>
    </r>
    <r>
      <rPr>
        <sz val="11"/>
        <rFont val="ＭＳ Ｐ明朝"/>
        <family val="1"/>
        <charset val="128"/>
      </rPr>
      <t>）</t>
    </r>
    <rPh sb="0" eb="2">
      <t>キョウツウ</t>
    </rPh>
    <rPh sb="2" eb="4">
      <t>カセツ</t>
    </rPh>
    <rPh sb="4" eb="5">
      <t>ヒ</t>
    </rPh>
    <rPh sb="5" eb="6">
      <t>リツ</t>
    </rPh>
    <phoneticPr fontId="21"/>
  </si>
  <si>
    <r>
      <t>算定式　　K</t>
    </r>
    <r>
      <rPr>
        <vertAlign val="subscript"/>
        <sz val="11"/>
        <rFont val="ＭＳ Ｐ明朝"/>
        <family val="1"/>
        <charset val="128"/>
      </rPr>
      <t>r</t>
    </r>
    <r>
      <rPr>
        <sz val="11"/>
        <rFont val="ＭＳ Ｐ明朝"/>
        <family val="1"/>
        <charset val="128"/>
      </rPr>
      <t>=A×P</t>
    </r>
    <r>
      <rPr>
        <vertAlign val="superscript"/>
        <sz val="11"/>
        <rFont val="ＭＳ Ｐ明朝"/>
        <family val="1"/>
        <charset val="128"/>
      </rPr>
      <t>b</t>
    </r>
    <rPh sb="0" eb="2">
      <t>サンテイ</t>
    </rPh>
    <rPh sb="2" eb="3">
      <t>シキ</t>
    </rPh>
    <phoneticPr fontId="21"/>
  </si>
  <si>
    <t>600万円以下</t>
    <phoneticPr fontId="13"/>
  </si>
  <si>
    <t>変数値:A</t>
    <rPh sb="0" eb="2">
      <t>ヘンスウ</t>
    </rPh>
    <rPh sb="2" eb="3">
      <t>チ</t>
    </rPh>
    <phoneticPr fontId="21"/>
  </si>
  <si>
    <t>変数値:b</t>
    <rPh sb="0" eb="2">
      <t>ヘンスウ</t>
    </rPh>
    <rPh sb="2" eb="3">
      <t>チ</t>
    </rPh>
    <phoneticPr fontId="21"/>
  </si>
  <si>
    <t>率の補正</t>
    <rPh sb="0" eb="1">
      <t>リツ</t>
    </rPh>
    <rPh sb="2" eb="4">
      <t>ホセイ</t>
    </rPh>
    <phoneticPr fontId="21"/>
  </si>
  <si>
    <t>№３</t>
    <phoneticPr fontId="13"/>
  </si>
  <si>
    <t>現場管理費</t>
    <rPh sb="0" eb="2">
      <t>ゲンバ</t>
    </rPh>
    <rPh sb="2" eb="5">
      <t>カンリヒ</t>
    </rPh>
    <phoneticPr fontId="21"/>
  </si>
  <si>
    <t>工種区分</t>
  </si>
  <si>
    <t>森林整備Ｂ</t>
    <rPh sb="0" eb="2">
      <t>シンリン</t>
    </rPh>
    <rPh sb="2" eb="4">
      <t>セイビ</t>
    </rPh>
    <phoneticPr fontId="13"/>
  </si>
  <si>
    <r>
      <t>対象額(N</t>
    </r>
    <r>
      <rPr>
        <vertAlign val="subscript"/>
        <sz val="11"/>
        <rFont val="ＭＳ Ｐ明朝"/>
        <family val="1"/>
        <charset val="128"/>
      </rPr>
      <t>p</t>
    </r>
    <r>
      <rPr>
        <sz val="11"/>
        <rFont val="ＭＳ Ｐ明朝"/>
        <family val="1"/>
        <charset val="128"/>
      </rPr>
      <t>)</t>
    </r>
    <phoneticPr fontId="21"/>
  </si>
  <si>
    <t>純工事費</t>
    <rPh sb="0" eb="1">
      <t>ジュン</t>
    </rPh>
    <phoneticPr fontId="21"/>
  </si>
  <si>
    <r>
      <t>現場管理費率（J</t>
    </r>
    <r>
      <rPr>
        <vertAlign val="subscript"/>
        <sz val="11"/>
        <rFont val="ＭＳ Ｐ明朝"/>
        <family val="1"/>
        <charset val="128"/>
      </rPr>
      <t>o</t>
    </r>
    <r>
      <rPr>
        <sz val="11"/>
        <rFont val="ＭＳ Ｐ明朝"/>
        <family val="1"/>
        <charset val="128"/>
      </rPr>
      <t>）</t>
    </r>
    <rPh sb="0" eb="2">
      <t>ゲンバ</t>
    </rPh>
    <rPh sb="2" eb="4">
      <t>カンリ</t>
    </rPh>
    <phoneticPr fontId="21"/>
  </si>
  <si>
    <r>
      <t>算定式　J</t>
    </r>
    <r>
      <rPr>
        <vertAlign val="subscript"/>
        <sz val="11"/>
        <rFont val="ＭＳ Ｐ明朝"/>
        <family val="1"/>
        <charset val="128"/>
      </rPr>
      <t>o</t>
    </r>
    <r>
      <rPr>
        <sz val="11"/>
        <rFont val="ＭＳ Ｐ明朝"/>
        <family val="1"/>
        <charset val="128"/>
      </rPr>
      <t>=A×N</t>
    </r>
    <r>
      <rPr>
        <vertAlign val="subscript"/>
        <sz val="11"/>
        <rFont val="ＭＳ Ｐ明朝"/>
        <family val="1"/>
        <charset val="128"/>
      </rPr>
      <t>p</t>
    </r>
    <r>
      <rPr>
        <vertAlign val="superscript"/>
        <sz val="11"/>
        <rFont val="ＭＳ Ｐ明朝"/>
        <family val="1"/>
        <charset val="128"/>
      </rPr>
      <t>b</t>
    </r>
    <rPh sb="0" eb="2">
      <t>サンテイ</t>
    </rPh>
    <rPh sb="2" eb="3">
      <t>シキ</t>
    </rPh>
    <phoneticPr fontId="21"/>
  </si>
  <si>
    <t>700万円以下</t>
    <phoneticPr fontId="13"/>
  </si>
  <si>
    <t>変数値:A</t>
  </si>
  <si>
    <t>変数値:b</t>
  </si>
  <si>
    <t>率の補正</t>
  </si>
  <si>
    <t>№４</t>
    <phoneticPr fontId="13"/>
  </si>
  <si>
    <t>一般管理費</t>
    <rPh sb="0" eb="2">
      <t>イッパン</t>
    </rPh>
    <rPh sb="2" eb="5">
      <t>カンリヒ</t>
    </rPh>
    <phoneticPr fontId="21"/>
  </si>
  <si>
    <r>
      <t>対象額（C</t>
    </r>
    <r>
      <rPr>
        <vertAlign val="subscript"/>
        <sz val="11"/>
        <rFont val="ＭＳ Ｐ明朝"/>
        <family val="1"/>
        <charset val="128"/>
      </rPr>
      <t>p</t>
    </r>
    <r>
      <rPr>
        <sz val="11"/>
        <rFont val="ＭＳ Ｐ明朝"/>
        <family val="1"/>
        <charset val="128"/>
      </rPr>
      <t>）</t>
    </r>
    <phoneticPr fontId="21"/>
  </si>
  <si>
    <t>工事原価</t>
    <rPh sb="0" eb="2">
      <t>コウジ</t>
    </rPh>
    <rPh sb="2" eb="4">
      <t>ゲンカ</t>
    </rPh>
    <phoneticPr fontId="21"/>
  </si>
  <si>
    <r>
      <t>一般管理費率（G</t>
    </r>
    <r>
      <rPr>
        <vertAlign val="subscript"/>
        <sz val="11"/>
        <rFont val="ＭＳ Ｐ明朝"/>
        <family val="1"/>
        <charset val="128"/>
      </rPr>
      <t>p</t>
    </r>
    <r>
      <rPr>
        <sz val="11"/>
        <rFont val="ＭＳ Ｐ明朝"/>
        <family val="1"/>
        <charset val="128"/>
      </rPr>
      <t>）</t>
    </r>
    <rPh sb="0" eb="2">
      <t>イッパン</t>
    </rPh>
    <rPh sb="2" eb="4">
      <t>カンリ</t>
    </rPh>
    <phoneticPr fontId="21"/>
  </si>
  <si>
    <t>500万以下</t>
    <phoneticPr fontId="13"/>
  </si>
  <si>
    <t>算定式　　Gp=-4.97802×logCp+56.92101</t>
    <phoneticPr fontId="13"/>
  </si>
  <si>
    <t>前　払　金　支　出
割　 合　　区　　分</t>
    <rPh sb="0" eb="1">
      <t>ゼン</t>
    </rPh>
    <rPh sb="2" eb="3">
      <t>バライ</t>
    </rPh>
    <rPh sb="4" eb="5">
      <t>キン</t>
    </rPh>
    <rPh sb="6" eb="7">
      <t>シ</t>
    </rPh>
    <rPh sb="8" eb="9">
      <t>デ</t>
    </rPh>
    <rPh sb="10" eb="11">
      <t>ワリ</t>
    </rPh>
    <rPh sb="13" eb="14">
      <t>ゴウ</t>
    </rPh>
    <rPh sb="16" eb="17">
      <t>ク</t>
    </rPh>
    <rPh sb="19" eb="20">
      <t>ブン</t>
    </rPh>
    <phoneticPr fontId="13"/>
  </si>
  <si>
    <t>0%から
5%以下</t>
    <rPh sb="7" eb="9">
      <t>イカ</t>
    </rPh>
    <phoneticPr fontId="13"/>
  </si>
  <si>
    <t>5%を超え
15%以下</t>
    <rPh sb="3" eb="4">
      <t>コ</t>
    </rPh>
    <rPh sb="9" eb="11">
      <t>イカ</t>
    </rPh>
    <phoneticPr fontId="13"/>
  </si>
  <si>
    <t>15%を超え
25%以下</t>
    <rPh sb="4" eb="5">
      <t>コ</t>
    </rPh>
    <rPh sb="10" eb="12">
      <t>イカ</t>
    </rPh>
    <phoneticPr fontId="13"/>
  </si>
  <si>
    <t>25%を超え
35%以下</t>
    <rPh sb="4" eb="5">
      <t>コ</t>
    </rPh>
    <rPh sb="10" eb="12">
      <t>イカ</t>
    </rPh>
    <phoneticPr fontId="13"/>
  </si>
  <si>
    <t>35%を超え
40%以下</t>
    <rPh sb="4" eb="5">
      <t>コ</t>
    </rPh>
    <rPh sb="10" eb="12">
      <t>イカ</t>
    </rPh>
    <phoneticPr fontId="13"/>
  </si>
  <si>
    <t>補　　正　　係　　数</t>
    <rPh sb="0" eb="1">
      <t>ホ</t>
    </rPh>
    <rPh sb="3" eb="4">
      <t>セイ</t>
    </rPh>
    <rPh sb="6" eb="7">
      <t>カカリ</t>
    </rPh>
    <rPh sb="9" eb="10">
      <t>スウ</t>
    </rPh>
    <phoneticPr fontId="13"/>
  </si>
  <si>
    <t>確認用</t>
    <rPh sb="0" eb="3">
      <t>カクニンヨウ</t>
    </rPh>
    <phoneticPr fontId="13"/>
  </si>
  <si>
    <t>本工事費</t>
    <rPh sb="0" eb="1">
      <t>ホン</t>
    </rPh>
    <rPh sb="1" eb="4">
      <t>コウジヒ</t>
    </rPh>
    <phoneticPr fontId="13"/>
  </si>
  <si>
    <t>工事価格</t>
    <rPh sb="0" eb="2">
      <t>コウジ</t>
    </rPh>
    <rPh sb="2" eb="4">
      <t>カカク</t>
    </rPh>
    <phoneticPr fontId="13"/>
  </si>
  <si>
    <t>　　</t>
  </si>
  <si>
    <t>単価表</t>
    <rPh sb="0" eb="3">
      <t>タンカヒョウ</t>
    </rPh>
    <phoneticPr fontId="13"/>
  </si>
  <si>
    <t>工　　　　　　種</t>
    <phoneticPr fontId="13"/>
  </si>
  <si>
    <t>材料労力</t>
  </si>
  <si>
    <t>形状寸法</t>
  </si>
  <si>
    <t>摘　　　　　　　　　　　　要</t>
    <phoneticPr fontId="13"/>
  </si>
  <si>
    <t>人</t>
    <rPh sb="0" eb="1">
      <t>ヒト</t>
    </rPh>
    <phoneticPr fontId="13"/>
  </si>
  <si>
    <t>普通作業員</t>
    <rPh sb="0" eb="5">
      <t>フツウサギョウイン</t>
    </rPh>
    <phoneticPr fontId="13"/>
  </si>
  <si>
    <t>必携P181積込　3.6時間/10m3→0.57日/10m3</t>
    <rPh sb="0" eb="2">
      <t>ヒッケイ</t>
    </rPh>
    <rPh sb="6" eb="8">
      <t>ツミコミ</t>
    </rPh>
    <rPh sb="12" eb="14">
      <t>ジカン</t>
    </rPh>
    <rPh sb="24" eb="25">
      <t>ニチ</t>
    </rPh>
    <phoneticPr fontId="13"/>
  </si>
  <si>
    <t>6.27時間（1日）/17.42m3</t>
    <phoneticPr fontId="13"/>
  </si>
  <si>
    <r>
      <t>0.06日</t>
    </r>
    <r>
      <rPr>
        <sz val="11"/>
        <color theme="1"/>
        <rFont val="游ゴシック"/>
        <family val="2"/>
        <charset val="128"/>
        <scheme val="minor"/>
      </rPr>
      <t>/m3</t>
    </r>
    <rPh sb="4" eb="5">
      <t>ニチ</t>
    </rPh>
    <phoneticPr fontId="13"/>
  </si>
  <si>
    <t>№6　現場外運搬</t>
    <rPh sb="3" eb="8">
      <t>ゲンバガイウンパン</t>
    </rPh>
    <phoneticPr fontId="13"/>
  </si>
  <si>
    <t>1t当り</t>
    <rPh sb="2" eb="3">
      <t>アタ</t>
    </rPh>
    <phoneticPr fontId="13"/>
  </si>
  <si>
    <t>（令和5年度治山・林道必携P273参照）</t>
    <rPh sb="1" eb="3">
      <t>レイワ</t>
    </rPh>
    <rPh sb="4" eb="6">
      <t>ネンド</t>
    </rPh>
    <rPh sb="6" eb="8">
      <t>チサン</t>
    </rPh>
    <rPh sb="9" eb="11">
      <t>リンドウ</t>
    </rPh>
    <rPh sb="11" eb="13">
      <t>ヒッケイ</t>
    </rPh>
    <rPh sb="17" eb="19">
      <t>サンショウ</t>
    </rPh>
    <phoneticPr fontId="13"/>
  </si>
  <si>
    <t>運搬距離1100m</t>
    <rPh sb="0" eb="4">
      <t>ウンパンキョリ</t>
    </rPh>
    <phoneticPr fontId="13"/>
  </si>
  <si>
    <t>二次製品等</t>
    <rPh sb="0" eb="5">
      <t>ニジセイヒントウ</t>
    </rPh>
    <phoneticPr fontId="13"/>
  </si>
  <si>
    <t>1100m/100×0.165+0.077</t>
    <phoneticPr fontId="13"/>
  </si>
  <si>
    <t>1mあたり</t>
    <phoneticPr fontId="13"/>
  </si>
  <si>
    <r>
      <t>1</t>
    </r>
    <r>
      <rPr>
        <sz val="11"/>
        <color theme="1"/>
        <rFont val="游ゴシック"/>
        <family val="2"/>
        <charset val="128"/>
        <scheme val="minor"/>
      </rPr>
      <t>mあたり1.04kg</t>
    </r>
    <phoneticPr fontId="13"/>
  </si>
  <si>
    <t>植栽</t>
    <rPh sb="0" eb="2">
      <t>ショクサイ</t>
    </rPh>
    <phoneticPr fontId="1"/>
  </si>
  <si>
    <t>花粉の少ないスギ</t>
    <rPh sb="0" eb="2">
      <t>カフン</t>
    </rPh>
    <rPh sb="3" eb="4">
      <t>スク</t>
    </rPh>
    <phoneticPr fontId="1"/>
  </si>
  <si>
    <t>m</t>
    <phoneticPr fontId="1"/>
  </si>
  <si>
    <t>下部劣勢枝除去、標柱整備含む</t>
    <rPh sb="0" eb="7">
      <t>カブレッセイエダジョキョ</t>
    </rPh>
    <rPh sb="8" eb="12">
      <t>ヒョウチュウセイビ</t>
    </rPh>
    <rPh sb="12" eb="13">
      <t>フク</t>
    </rPh>
    <phoneticPr fontId="1"/>
  </si>
  <si>
    <t>回</t>
    <rPh sb="0" eb="1">
      <t>カイ</t>
    </rPh>
    <phoneticPr fontId="1"/>
  </si>
  <si>
    <t>年4回</t>
    <rPh sb="0" eb="1">
      <t>ネン</t>
    </rPh>
    <rPh sb="2" eb="3">
      <t>カイ</t>
    </rPh>
    <phoneticPr fontId="1"/>
  </si>
  <si>
    <t>1回刈、傾斜30度以上、7回</t>
    <rPh sb="1" eb="3">
      <t>カイカリ</t>
    </rPh>
    <rPh sb="4" eb="6">
      <t>ケイシャ</t>
    </rPh>
    <rPh sb="8" eb="11">
      <t>ドイジョウ</t>
    </rPh>
    <rPh sb="13" eb="14">
      <t>カイ</t>
    </rPh>
    <phoneticPr fontId="1"/>
  </si>
  <si>
    <t>年1回 保育施業を行わない年</t>
    <rPh sb="0" eb="1">
      <t>ネン</t>
    </rPh>
    <rPh sb="2" eb="3">
      <t>カイ</t>
    </rPh>
    <rPh sb="4" eb="8">
      <t>ホイクセギョウ</t>
    </rPh>
    <rPh sb="9" eb="10">
      <t>オコナ</t>
    </rPh>
    <rPh sb="13" eb="14">
      <t>トシ</t>
    </rPh>
    <phoneticPr fontId="1"/>
  </si>
  <si>
    <t>W=0.5m</t>
    <phoneticPr fontId="1"/>
  </si>
  <si>
    <t>花粉の少ないスギ　1回目2割</t>
    <rPh sb="0" eb="2">
      <t>カフン</t>
    </rPh>
    <rPh sb="3" eb="4">
      <t>スク</t>
    </rPh>
    <rPh sb="10" eb="12">
      <t>カイメ</t>
    </rPh>
    <rPh sb="13" eb="14">
      <t>ワリ</t>
    </rPh>
    <phoneticPr fontId="1"/>
  </si>
  <si>
    <t>花粉の少ないスギ　2回目1割</t>
    <rPh sb="0" eb="2">
      <t>カフン</t>
    </rPh>
    <rPh sb="3" eb="4">
      <t>スク</t>
    </rPh>
    <rPh sb="10" eb="12">
      <t>カイメ</t>
    </rPh>
    <rPh sb="13" eb="14">
      <t>ワリ</t>
    </rPh>
    <phoneticPr fontId="1"/>
  </si>
  <si>
    <t>掃除伐含む</t>
    <rPh sb="0" eb="2">
      <t>ソウジ</t>
    </rPh>
    <rPh sb="2" eb="3">
      <t>バツ</t>
    </rPh>
    <rPh sb="3" eb="4">
      <t>フク</t>
    </rPh>
    <phoneticPr fontId="1"/>
  </si>
  <si>
    <t>歩道設置</t>
    <rPh sb="0" eb="4">
      <t>ホドウセッチ</t>
    </rPh>
    <phoneticPr fontId="1"/>
  </si>
  <si>
    <t>m</t>
    <phoneticPr fontId="1"/>
  </si>
  <si>
    <t>獣害防止柵 平均傾斜31°～40°</t>
    <rPh sb="0" eb="2">
      <t>ジュウガイ</t>
    </rPh>
    <rPh sb="2" eb="4">
      <t>ボウシ</t>
    </rPh>
    <rPh sb="4" eb="5">
      <t>サク</t>
    </rPh>
    <rPh sb="6" eb="10">
      <t>ヘイキンケイシャ</t>
    </rPh>
    <phoneticPr fontId="1"/>
  </si>
  <si>
    <t>本工事費</t>
    <rPh sb="0" eb="4">
      <t>ホンコウジヒ</t>
    </rPh>
    <phoneticPr fontId="1"/>
  </si>
  <si>
    <t>工事価格</t>
    <rPh sb="0" eb="4">
      <t>コウジカカク</t>
    </rPh>
    <phoneticPr fontId="1"/>
  </si>
  <si>
    <t>消費税等相当額</t>
    <rPh sb="0" eb="7">
      <t>ショウヒゼイトウソウトウガク</t>
    </rPh>
    <phoneticPr fontId="1"/>
  </si>
  <si>
    <t>枝打高1～4m、2,000本/ha</t>
    <rPh sb="0" eb="2">
      <t>エダウ</t>
    </rPh>
    <rPh sb="2" eb="3">
      <t>タカ</t>
    </rPh>
    <rPh sb="13" eb="14">
      <t>ホン</t>
    </rPh>
    <phoneticPr fontId="1"/>
  </si>
  <si>
    <t>本</t>
    <rPh sb="0" eb="1">
      <t>ホン</t>
    </rPh>
    <phoneticPr fontId="1"/>
  </si>
  <si>
    <t>獣害防止柵</t>
    <rPh sb="0" eb="2">
      <t>ジュウガイ</t>
    </rPh>
    <rPh sb="2" eb="5">
      <t>ボウシサク</t>
    </rPh>
    <phoneticPr fontId="1"/>
  </si>
  <si>
    <t>食害保護資材</t>
    <rPh sb="0" eb="6">
      <t>ショクガイホゴシザイ</t>
    </rPh>
    <phoneticPr fontId="1"/>
  </si>
  <si>
    <t>幼齢木用 H=1.7m</t>
    <rPh sb="0" eb="2">
      <t>ヨウレイ</t>
    </rPh>
    <rPh sb="2" eb="3">
      <t>キ</t>
    </rPh>
    <rPh sb="3" eb="4">
      <t>ヨウ</t>
    </rPh>
    <phoneticPr fontId="1"/>
  </si>
  <si>
    <t>令和8年度 森林循環に資する花粉発生源対策（長期保育）委託（その３）　経費見積書</t>
    <rPh sb="6" eb="8">
      <t>シンリン</t>
    </rPh>
    <rPh sb="8" eb="10">
      <t>ジュンカン</t>
    </rPh>
    <rPh sb="11" eb="12">
      <t>シ</t>
    </rPh>
    <rPh sb="14" eb="16">
      <t>カフン</t>
    </rPh>
    <rPh sb="16" eb="19">
      <t>ハッセイゲン</t>
    </rPh>
    <rPh sb="19" eb="21">
      <t>タイサク</t>
    </rPh>
    <rPh sb="22" eb="26">
      <t>チョウキホイク</t>
    </rPh>
    <rPh sb="27" eb="29">
      <t>イタク</t>
    </rPh>
    <rPh sb="35" eb="40">
      <t>ケイヒミツモリショ</t>
    </rPh>
    <phoneticPr fontId="3"/>
  </si>
  <si>
    <t>植栽</t>
    <rPh sb="0" eb="2">
      <t>ショクサイ</t>
    </rPh>
    <phoneticPr fontId="1"/>
  </si>
  <si>
    <t>広葉樹</t>
    <rPh sb="0" eb="3">
      <t>コウヨウジュ</t>
    </rPh>
    <phoneticPr fontId="1"/>
  </si>
  <si>
    <t>ha</t>
    <phoneticPr fontId="1"/>
  </si>
  <si>
    <t>広葉樹 1回目2割</t>
    <rPh sb="0" eb="3">
      <t>コウヨウジュ</t>
    </rPh>
    <phoneticPr fontId="1"/>
  </si>
  <si>
    <t>広葉樹 2回目1割</t>
    <rPh sb="0" eb="3">
      <t>コウヨウジュ</t>
    </rPh>
    <phoneticPr fontId="1"/>
  </si>
  <si>
    <t>ヒノキ</t>
    <phoneticPr fontId="1"/>
  </si>
  <si>
    <t>ヒノキ 1回目2割</t>
    <phoneticPr fontId="1"/>
  </si>
  <si>
    <t>ヒノキ 2回目1割</t>
    <phoneticPr fontId="1"/>
  </si>
  <si>
    <t>1回（R8のみ）
4回×7年（下刈終了まで）</t>
    <rPh sb="1" eb="2">
      <t>カイ</t>
    </rPh>
    <rPh sb="10" eb="11">
      <t>カイ</t>
    </rPh>
    <rPh sb="13" eb="14">
      <t>ネン</t>
    </rPh>
    <rPh sb="15" eb="19">
      <t>シタガリシュウリョウ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</si>
</sst>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#,##0_ "/>
    <numFmt numFmtId="177" formatCode="#,##0_);[Red]\(#,##0\)"/>
    <numFmt numFmtId="178" formatCode="0.0%"/>
    <numFmt numFmtId="179" formatCode="#,##0.00000_);[Red]\(#,##0.00000\)"/>
    <numFmt numFmtId="180" formatCode="&quot;№&quot;#"/>
    <numFmt numFmtId="181" formatCode="0.0"/>
    <numFmt numFmtId="182" formatCode="#,#00&quot;本&quot;_ "/>
    <numFmt numFmtId="183" formatCode="&quot;代&quot;\-General"/>
    <numFmt numFmtId="184" formatCode="#,##0.0;&quot;△ &quot;#,##0.0"/>
    <numFmt numFmtId="185" formatCode="#,##0;&quot;△ &quot;#,##0"/>
    <numFmt numFmtId="186" formatCode="#,##0.0_);[Red]\(#,##0.0\)"/>
    <numFmt numFmtId="187" formatCode="#,##0.0_ "/>
    <numFmt numFmtId="188" formatCode="#,##0.0000_ "/>
    <numFmt numFmtId="189" formatCode="#,##0.00_);[Red]\(#,##0.00\)"/>
    <numFmt numFmtId="190" formatCode="0.0000_ "/>
    <numFmt numFmtId="191" formatCode="0.00_ "/>
    <numFmt numFmtId="192" formatCode="0.00_);[Red]\(0.00\)"/>
    <numFmt numFmtId="193" formatCode="0_);[Red]\(0\)"/>
    <numFmt numFmtId="195" formatCode="#,##0.0;[Red]\-#,##0.0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vertAlign val="subscript"/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>
      <alignment vertical="center"/>
    </xf>
  </cellStyleXfs>
  <cellXfs count="61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9" fillId="0" borderId="7" xfId="3" applyFont="1" applyBorder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centerContinuous" vertical="center"/>
    </xf>
    <xf numFmtId="0" fontId="8" fillId="0" borderId="0" xfId="3" applyFont="1" applyAlignment="1">
      <alignment horizontal="centerContinuous" vertical="center"/>
    </xf>
    <xf numFmtId="0" fontId="10" fillId="0" borderId="8" xfId="3" applyFont="1" applyBorder="1" applyAlignment="1">
      <alignment horizontal="centerContinuous" vertical="center"/>
    </xf>
    <xf numFmtId="0" fontId="10" fillId="0" borderId="7" xfId="3" applyFont="1" applyBorder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vertical="center"/>
    </xf>
    <xf numFmtId="0" fontId="11" fillId="0" borderId="8" xfId="3" applyFont="1" applyBorder="1" applyAlignment="1">
      <alignment horizontal="right" vertical="center"/>
    </xf>
    <xf numFmtId="0" fontId="8" fillId="0" borderId="9" xfId="3" applyFont="1" applyBorder="1" applyAlignment="1">
      <alignment horizontal="centerContinuous" vertical="center"/>
    </xf>
    <xf numFmtId="0" fontId="8" fillId="0" borderId="10" xfId="3" applyFont="1" applyBorder="1" applyAlignment="1">
      <alignment horizontal="centerContinuous" vertical="center"/>
    </xf>
    <xf numFmtId="0" fontId="8" fillId="0" borderId="3" xfId="3" applyFont="1" applyBorder="1" applyAlignment="1">
      <alignment horizontal="centerContinuous" vertical="center"/>
    </xf>
    <xf numFmtId="0" fontId="8" fillId="0" borderId="11" xfId="3" applyFont="1" applyBorder="1" applyAlignment="1">
      <alignment vertical="center"/>
    </xf>
    <xf numFmtId="0" fontId="8" fillId="0" borderId="12" xfId="3" applyFont="1" applyBorder="1" applyAlignment="1">
      <alignment vertical="center"/>
    </xf>
    <xf numFmtId="0" fontId="8" fillId="0" borderId="13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6" xfId="3" applyFont="1" applyBorder="1" applyAlignment="1">
      <alignment horizontal="centerContinuous" vertical="center"/>
    </xf>
    <xf numFmtId="0" fontId="8" fillId="0" borderId="17" xfId="3" applyFont="1" applyBorder="1" applyAlignment="1">
      <alignment horizontal="right" vertical="center"/>
    </xf>
    <xf numFmtId="0" fontId="8" fillId="0" borderId="18" xfId="3" applyFont="1" applyBorder="1" applyAlignment="1">
      <alignment horizontal="left" vertical="center"/>
    </xf>
    <xf numFmtId="0" fontId="8" fillId="0" borderId="19" xfId="3" applyFont="1" applyBorder="1" applyAlignment="1">
      <alignment horizontal="centerContinuous" vertical="center"/>
    </xf>
    <xf numFmtId="0" fontId="8" fillId="0" borderId="17" xfId="3" applyFont="1" applyBorder="1" applyAlignment="1">
      <alignment horizontal="centerContinuous" vertical="center"/>
    </xf>
    <xf numFmtId="0" fontId="8" fillId="0" borderId="8" xfId="3" applyFont="1" applyBorder="1" applyAlignment="1">
      <alignment horizontal="centerContinuous"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horizontal="right" vertical="center"/>
    </xf>
    <xf numFmtId="0" fontId="8" fillId="0" borderId="21" xfId="3" applyFont="1" applyBorder="1" applyAlignment="1">
      <alignment horizontal="centerContinuous"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7" xfId="3" applyFont="1" applyBorder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17" xfId="3" applyFont="1" applyBorder="1" applyAlignment="1">
      <alignment vertical="center"/>
    </xf>
    <xf numFmtId="0" fontId="8" fillId="0" borderId="18" xfId="3" applyFont="1" applyBorder="1" applyAlignment="1">
      <alignment vertical="center"/>
    </xf>
    <xf numFmtId="177" fontId="8" fillId="0" borderId="19" xfId="3" applyNumberFormat="1" applyFont="1" applyBorder="1" applyAlignment="1">
      <alignment horizontal="right" vertical="center"/>
    </xf>
    <xf numFmtId="0" fontId="8" fillId="0" borderId="8" xfId="3" applyFont="1" applyBorder="1" applyAlignment="1">
      <alignment vertical="center"/>
    </xf>
    <xf numFmtId="40" fontId="12" fillId="0" borderId="17" xfId="4" applyNumberFormat="1" applyFont="1" applyBorder="1" applyAlignment="1">
      <alignment vertical="center" shrinkToFit="1"/>
    </xf>
    <xf numFmtId="0" fontId="12" fillId="0" borderId="18" xfId="3" applyFont="1" applyBorder="1" applyAlignment="1">
      <alignment vertical="center"/>
    </xf>
    <xf numFmtId="177" fontId="8" fillId="0" borderId="19" xfId="4" applyNumberFormat="1" applyFont="1" applyBorder="1" applyAlignment="1">
      <alignment vertical="center"/>
    </xf>
    <xf numFmtId="0" fontId="12" fillId="0" borderId="17" xfId="3" applyFont="1" applyBorder="1" applyAlignment="1">
      <alignment horizontal="left" vertical="center"/>
    </xf>
    <xf numFmtId="0" fontId="12" fillId="0" borderId="0" xfId="3" applyFont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24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177" fontId="8" fillId="0" borderId="23" xfId="3" applyNumberFormat="1" applyFont="1" applyBorder="1" applyAlignment="1">
      <alignment horizontal="right" vertical="center"/>
    </xf>
    <xf numFmtId="0" fontId="8" fillId="0" borderId="18" xfId="3" applyFont="1" applyBorder="1" applyAlignment="1">
      <alignment horizontal="centerContinuous" vertical="center"/>
    </xf>
    <xf numFmtId="177" fontId="8" fillId="0" borderId="23" xfId="4" applyNumberFormat="1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14" fillId="0" borderId="12" xfId="3" applyFont="1" applyBorder="1" applyAlignment="1">
      <alignment vertical="center" wrapText="1"/>
    </xf>
    <xf numFmtId="177" fontId="8" fillId="0" borderId="13" xfId="4" applyNumberFormat="1" applyFont="1" applyBorder="1" applyAlignment="1">
      <alignment vertical="center"/>
    </xf>
    <xf numFmtId="0" fontId="8" fillId="0" borderId="24" xfId="3" applyFont="1" applyBorder="1" applyAlignment="1">
      <alignment horizontal="centerContinuous" vertical="center"/>
    </xf>
    <xf numFmtId="38" fontId="8" fillId="0" borderId="8" xfId="3" applyNumberFormat="1" applyFont="1" applyBorder="1" applyAlignment="1">
      <alignment vertical="center"/>
    </xf>
    <xf numFmtId="38" fontId="8" fillId="0" borderId="8" xfId="4" applyFont="1" applyBorder="1" applyAlignment="1">
      <alignment vertical="center"/>
    </xf>
    <xf numFmtId="178" fontId="8" fillId="0" borderId="0" xfId="5" applyNumberFormat="1" applyFont="1" applyAlignment="1">
      <alignment vertical="center"/>
    </xf>
    <xf numFmtId="179" fontId="8" fillId="0" borderId="19" xfId="4" applyNumberFormat="1" applyFont="1" applyBorder="1" applyAlignment="1">
      <alignment vertical="center"/>
    </xf>
    <xf numFmtId="38" fontId="8" fillId="0" borderId="17" xfId="4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177" fontId="8" fillId="0" borderId="32" xfId="3" applyNumberFormat="1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12" fillId="0" borderId="4" xfId="3" applyFont="1" applyBorder="1" applyAlignment="1">
      <alignment vertical="center"/>
    </xf>
    <xf numFmtId="0" fontId="12" fillId="0" borderId="5" xfId="3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15" fillId="0" borderId="7" xfId="3" applyFont="1" applyBorder="1" applyAlignment="1">
      <alignment vertical="center"/>
    </xf>
    <xf numFmtId="180" fontId="15" fillId="0" borderId="0" xfId="3" applyNumberFormat="1" applyFont="1" applyAlignment="1">
      <alignment horizontal="left" vertical="center"/>
    </xf>
    <xf numFmtId="0" fontId="15" fillId="0" borderId="0" xfId="3" applyFont="1" applyAlignment="1">
      <alignment horizontal="centerContinuous" vertical="center"/>
    </xf>
    <xf numFmtId="0" fontId="12" fillId="0" borderId="0" xfId="3" applyFont="1" applyAlignment="1">
      <alignment horizontal="centerContinuous" vertical="center"/>
    </xf>
    <xf numFmtId="0" fontId="15" fillId="0" borderId="8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12" fillId="0" borderId="26" xfId="3" applyFont="1" applyBorder="1" applyAlignment="1">
      <alignment vertical="center"/>
    </xf>
    <xf numFmtId="0" fontId="16" fillId="0" borderId="24" xfId="3" applyFont="1" applyBorder="1" applyAlignment="1">
      <alignment vertical="center"/>
    </xf>
    <xf numFmtId="0" fontId="12" fillId="0" borderId="24" xfId="3" applyFont="1" applyBorder="1" applyAlignment="1">
      <alignment vertical="center"/>
    </xf>
    <xf numFmtId="0" fontId="17" fillId="0" borderId="25" xfId="3" applyFont="1" applyBorder="1" applyAlignment="1">
      <alignment horizontal="right" vertical="center"/>
    </xf>
    <xf numFmtId="0" fontId="12" fillId="0" borderId="22" xfId="3" applyFont="1" applyBorder="1" applyAlignment="1">
      <alignment vertical="center"/>
    </xf>
    <xf numFmtId="0" fontId="12" fillId="0" borderId="13" xfId="3" applyFont="1" applyBorder="1" applyAlignment="1">
      <alignment vertical="center"/>
    </xf>
    <xf numFmtId="0" fontId="12" fillId="0" borderId="8" xfId="3" applyFont="1" applyBorder="1" applyAlignment="1">
      <alignment vertical="center"/>
    </xf>
    <xf numFmtId="0" fontId="12" fillId="0" borderId="34" xfId="3" applyFont="1" applyBorder="1" applyAlignment="1">
      <alignment vertical="center"/>
    </xf>
    <xf numFmtId="0" fontId="12" fillId="0" borderId="0" xfId="3" applyFont="1" applyAlignment="1">
      <alignment horizontal="distributed" vertical="center"/>
    </xf>
    <xf numFmtId="0" fontId="12" fillId="0" borderId="19" xfId="3" applyFont="1" applyBorder="1" applyAlignment="1">
      <alignment horizontal="distributed" vertical="center"/>
    </xf>
    <xf numFmtId="0" fontId="12" fillId="0" borderId="18" xfId="3" applyFont="1" applyBorder="1" applyAlignment="1">
      <alignment horizontal="distributed" vertical="center"/>
    </xf>
    <xf numFmtId="0" fontId="12" fillId="0" borderId="8" xfId="3" applyFont="1" applyBorder="1" applyAlignment="1">
      <alignment horizontal="centerContinuous" vertical="center"/>
    </xf>
    <xf numFmtId="0" fontId="12" fillId="0" borderId="20" xfId="3" applyFont="1" applyBorder="1" applyAlignment="1">
      <alignment vertical="center"/>
    </xf>
    <xf numFmtId="0" fontId="12" fillId="0" borderId="22" xfId="3" applyFont="1" applyBorder="1" applyAlignment="1">
      <alignment horizontal="center" vertical="center"/>
    </xf>
    <xf numFmtId="0" fontId="12" fillId="0" borderId="23" xfId="3" applyFont="1" applyBorder="1" applyAlignment="1">
      <alignment vertical="center"/>
    </xf>
    <xf numFmtId="0" fontId="12" fillId="0" borderId="25" xfId="3" applyFont="1" applyBorder="1" applyAlignment="1">
      <alignment vertical="center"/>
    </xf>
    <xf numFmtId="0" fontId="12" fillId="0" borderId="7" xfId="3" applyFont="1" applyBorder="1" applyAlignment="1">
      <alignment vertical="center"/>
    </xf>
    <xf numFmtId="0" fontId="12" fillId="0" borderId="14" xfId="3" applyFont="1" applyBorder="1" applyAlignment="1">
      <alignment horizontal="distributed" vertical="center"/>
    </xf>
    <xf numFmtId="0" fontId="12" fillId="0" borderId="18" xfId="3" applyFont="1" applyBorder="1" applyAlignment="1">
      <alignment horizontal="right" vertical="center"/>
    </xf>
    <xf numFmtId="0" fontId="12" fillId="0" borderId="19" xfId="3" applyFont="1" applyBorder="1" applyAlignment="1">
      <alignment horizontal="center" vertical="center"/>
    </xf>
    <xf numFmtId="40" fontId="12" fillId="0" borderId="18" xfId="4" applyNumberFormat="1" applyFont="1" applyFill="1" applyBorder="1" applyAlignment="1">
      <alignment vertical="center"/>
    </xf>
    <xf numFmtId="0" fontId="12" fillId="0" borderId="18" xfId="3" applyFont="1" applyBorder="1" applyAlignment="1">
      <alignment horizontal="center" vertical="center"/>
    </xf>
    <xf numFmtId="38" fontId="12" fillId="0" borderId="18" xfId="4" applyFont="1" applyFill="1" applyBorder="1" applyAlignment="1">
      <alignment vertical="center"/>
    </xf>
    <xf numFmtId="38" fontId="12" fillId="0" borderId="18" xfId="4" applyFont="1" applyBorder="1" applyAlignment="1">
      <alignment vertical="center"/>
    </xf>
    <xf numFmtId="0" fontId="12" fillId="0" borderId="17" xfId="3" applyFont="1" applyBorder="1" applyAlignment="1">
      <alignment vertical="center"/>
    </xf>
    <xf numFmtId="38" fontId="12" fillId="0" borderId="8" xfId="4" applyFont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12" fillId="0" borderId="24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9" fillId="0" borderId="13" xfId="3" applyFont="1" applyBorder="1" applyAlignment="1">
      <alignment horizontal="left" vertical="center" shrinkToFit="1"/>
    </xf>
    <xf numFmtId="0" fontId="12" fillId="0" borderId="13" xfId="3" applyFont="1" applyBorder="1" applyAlignment="1">
      <alignment horizontal="left" vertical="center"/>
    </xf>
    <xf numFmtId="0" fontId="12" fillId="0" borderId="13" xfId="3" applyFont="1" applyBorder="1" applyAlignment="1">
      <alignment horizontal="right" vertical="center"/>
    </xf>
    <xf numFmtId="0" fontId="12" fillId="0" borderId="11" xfId="3" applyFont="1" applyBorder="1" applyAlignment="1">
      <alignment vertical="center"/>
    </xf>
    <xf numFmtId="0" fontId="12" fillId="0" borderId="0" xfId="3" applyFont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40" fontId="8" fillId="0" borderId="18" xfId="4" applyNumberFormat="1" applyFont="1" applyFill="1" applyBorder="1" applyAlignment="1">
      <alignment vertical="center"/>
    </xf>
    <xf numFmtId="38" fontId="12" fillId="0" borderId="18" xfId="3" applyNumberFormat="1" applyFont="1" applyBorder="1" applyAlignment="1">
      <alignment vertical="center"/>
    </xf>
    <xf numFmtId="0" fontId="19" fillId="0" borderId="19" xfId="3" applyFont="1" applyBorder="1" applyAlignment="1">
      <alignment horizontal="left" vertical="center" shrinkToFit="1"/>
    </xf>
    <xf numFmtId="38" fontId="12" fillId="0" borderId="19" xfId="3" applyNumberFormat="1" applyFont="1" applyBorder="1" applyAlignment="1">
      <alignment vertical="center"/>
    </xf>
    <xf numFmtId="0" fontId="12" fillId="0" borderId="23" xfId="3" applyFont="1" applyBorder="1" applyAlignment="1">
      <alignment horizontal="center" vertical="center"/>
    </xf>
    <xf numFmtId="0" fontId="12" fillId="0" borderId="21" xfId="3" applyFon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12" fillId="0" borderId="13" xfId="3" applyFont="1" applyBorder="1" applyAlignment="1">
      <alignment horizontal="left" vertical="center" wrapText="1"/>
    </xf>
    <xf numFmtId="0" fontId="12" fillId="0" borderId="19" xfId="3" applyFont="1" applyBorder="1" applyAlignment="1">
      <alignment horizontal="left" vertical="center"/>
    </xf>
    <xf numFmtId="40" fontId="12" fillId="0" borderId="18" xfId="3" applyNumberFormat="1" applyFont="1" applyBorder="1" applyAlignment="1">
      <alignment vertical="center"/>
    </xf>
    <xf numFmtId="0" fontId="12" fillId="0" borderId="13" xfId="3" applyFont="1" applyBorder="1" applyAlignment="1">
      <alignment horizontal="center" vertical="center"/>
    </xf>
    <xf numFmtId="0" fontId="12" fillId="0" borderId="19" xfId="3" applyFont="1" applyBorder="1" applyAlignment="1">
      <alignment vertical="center"/>
    </xf>
    <xf numFmtId="0" fontId="12" fillId="0" borderId="15" xfId="3" applyFont="1" applyBorder="1" applyAlignment="1">
      <alignment vertical="center"/>
    </xf>
    <xf numFmtId="0" fontId="12" fillId="0" borderId="23" xfId="3" applyFont="1" applyBorder="1" applyAlignment="1">
      <alignment horizontal="left" vertical="center"/>
    </xf>
    <xf numFmtId="0" fontId="12" fillId="0" borderId="12" xfId="3" applyFont="1" applyBorder="1" applyAlignment="1">
      <alignment vertical="center"/>
    </xf>
    <xf numFmtId="0" fontId="20" fillId="0" borderId="19" xfId="3" applyFont="1" applyBorder="1" applyAlignment="1">
      <alignment horizontal="left" vertical="center"/>
    </xf>
    <xf numFmtId="181" fontId="12" fillId="0" borderId="18" xfId="3" applyNumberFormat="1" applyFont="1" applyBorder="1" applyAlignment="1">
      <alignment vertical="center"/>
    </xf>
    <xf numFmtId="38" fontId="8" fillId="0" borderId="18" xfId="4" applyFont="1" applyFill="1" applyBorder="1" applyAlignment="1">
      <alignment vertical="center"/>
    </xf>
    <xf numFmtId="0" fontId="12" fillId="0" borderId="0" xfId="3" applyFont="1" applyAlignment="1">
      <alignment horizontal="left" vertical="center" shrinkToFit="1"/>
    </xf>
    <xf numFmtId="0" fontId="12" fillId="0" borderId="27" xfId="3" applyFont="1" applyBorder="1" applyAlignment="1">
      <alignment vertical="center"/>
    </xf>
    <xf numFmtId="0" fontId="11" fillId="0" borderId="12" xfId="3" applyFont="1" applyBorder="1" applyAlignment="1" applyProtection="1">
      <alignment vertical="center" shrinkToFit="1"/>
      <protection locked="0"/>
    </xf>
    <xf numFmtId="0" fontId="17" fillId="0" borderId="35" xfId="3" applyFont="1" applyBorder="1" applyAlignment="1">
      <alignment vertical="center" wrapText="1"/>
    </xf>
    <xf numFmtId="38" fontId="12" fillId="0" borderId="18" xfId="4" applyFont="1" applyBorder="1" applyAlignment="1">
      <alignment horizontal="right" vertical="center"/>
    </xf>
    <xf numFmtId="0" fontId="17" fillId="0" borderId="19" xfId="3" applyFont="1" applyBorder="1" applyAlignment="1">
      <alignment vertical="center" wrapText="1"/>
    </xf>
    <xf numFmtId="40" fontId="12" fillId="0" borderId="19" xfId="4" applyNumberFormat="1" applyFont="1" applyFill="1" applyBorder="1" applyAlignment="1">
      <alignment vertical="center"/>
    </xf>
    <xf numFmtId="0" fontId="12" fillId="0" borderId="0" xfId="3" applyFont="1" applyAlignment="1">
      <alignment horizontal="left" vertical="center" indent="1"/>
    </xf>
    <xf numFmtId="0" fontId="11" fillId="0" borderId="22" xfId="3" applyFont="1" applyBorder="1" applyAlignment="1">
      <alignment vertical="center" shrinkToFit="1"/>
    </xf>
    <xf numFmtId="0" fontId="12" fillId="0" borderId="22" xfId="3" applyFont="1" applyBorder="1" applyAlignment="1">
      <alignment horizontal="left" vertical="center"/>
    </xf>
    <xf numFmtId="40" fontId="12" fillId="0" borderId="23" xfId="4" applyNumberFormat="1" applyFont="1" applyFill="1" applyBorder="1" applyAlignment="1">
      <alignment vertical="center"/>
    </xf>
    <xf numFmtId="38" fontId="12" fillId="0" borderId="23" xfId="4" applyFont="1" applyBorder="1" applyAlignment="1">
      <alignment vertical="center"/>
    </xf>
    <xf numFmtId="0" fontId="11" fillId="0" borderId="14" xfId="3" applyFont="1" applyBorder="1" applyAlignment="1">
      <alignment vertical="center" shrinkToFit="1"/>
    </xf>
    <xf numFmtId="38" fontId="12" fillId="0" borderId="14" xfId="4" applyFont="1" applyBorder="1" applyAlignment="1">
      <alignment vertical="center"/>
    </xf>
    <xf numFmtId="0" fontId="12" fillId="0" borderId="14" xfId="3" applyFont="1" applyBorder="1" applyAlignment="1">
      <alignment vertical="center"/>
    </xf>
    <xf numFmtId="0" fontId="17" fillId="0" borderId="0" xfId="3" applyFont="1" applyAlignment="1">
      <alignment vertical="center"/>
    </xf>
    <xf numFmtId="0" fontId="11" fillId="0" borderId="24" xfId="3" applyFont="1" applyBorder="1" applyAlignment="1">
      <alignment vertical="center" shrinkToFit="1"/>
    </xf>
    <xf numFmtId="38" fontId="12" fillId="0" borderId="24" xfId="4" applyFont="1" applyBorder="1" applyAlignment="1">
      <alignment vertical="center"/>
    </xf>
    <xf numFmtId="0" fontId="12" fillId="0" borderId="36" xfId="3" applyFont="1" applyBorder="1" applyAlignment="1">
      <alignment vertical="center"/>
    </xf>
    <xf numFmtId="0" fontId="11" fillId="0" borderId="35" xfId="3" applyFont="1" applyBorder="1" applyAlignment="1">
      <alignment vertical="center" shrinkToFit="1"/>
    </xf>
    <xf numFmtId="0" fontId="20" fillId="0" borderId="37" xfId="3" applyFont="1" applyBorder="1" applyAlignment="1">
      <alignment vertical="center"/>
    </xf>
    <xf numFmtId="38" fontId="12" fillId="0" borderId="37" xfId="3" applyNumberFormat="1" applyFont="1" applyBorder="1" applyAlignment="1">
      <alignment vertical="center"/>
    </xf>
    <xf numFmtId="182" fontId="12" fillId="0" borderId="37" xfId="3" applyNumberFormat="1" applyFont="1" applyBorder="1" applyAlignment="1">
      <alignment horizontal="right" vertical="center"/>
    </xf>
    <xf numFmtId="183" fontId="17" fillId="0" borderId="38" xfId="3" applyNumberFormat="1" applyFont="1" applyBorder="1" applyAlignment="1">
      <alignment horizontal="left" vertical="center" indent="1"/>
    </xf>
    <xf numFmtId="0" fontId="12" fillId="0" borderId="39" xfId="3" applyFont="1" applyBorder="1" applyAlignment="1">
      <alignment vertical="center"/>
    </xf>
    <xf numFmtId="0" fontId="11" fillId="0" borderId="18" xfId="3" applyFont="1" applyBorder="1" applyAlignment="1">
      <alignment horizontal="right" vertical="center" shrinkToFit="1"/>
    </xf>
    <xf numFmtId="0" fontId="20" fillId="0" borderId="40" xfId="3" applyFont="1" applyBorder="1" applyAlignment="1">
      <alignment horizontal="left" vertical="center"/>
    </xf>
    <xf numFmtId="0" fontId="12" fillId="0" borderId="40" xfId="3" applyFont="1" applyBorder="1" applyAlignment="1">
      <alignment vertical="center"/>
    </xf>
    <xf numFmtId="182" fontId="12" fillId="0" borderId="40" xfId="3" applyNumberFormat="1" applyFont="1" applyBorder="1" applyAlignment="1">
      <alignment horizontal="right" vertical="center"/>
    </xf>
    <xf numFmtId="0" fontId="17" fillId="0" borderId="41" xfId="3" applyFont="1" applyBorder="1" applyAlignment="1">
      <alignment horizontal="left" vertical="center" indent="1"/>
    </xf>
    <xf numFmtId="0" fontId="12" fillId="0" borderId="42" xfId="3" applyFont="1" applyBorder="1" applyAlignment="1">
      <alignment vertical="center"/>
    </xf>
    <xf numFmtId="0" fontId="11" fillId="0" borderId="0" xfId="3" applyFont="1" applyAlignment="1">
      <alignment vertical="center" shrinkToFit="1"/>
    </xf>
    <xf numFmtId="0" fontId="20" fillId="0" borderId="0" xfId="3" applyFont="1" applyAlignment="1">
      <alignment vertical="center"/>
    </xf>
    <xf numFmtId="0" fontId="20" fillId="0" borderId="40" xfId="3" applyFont="1" applyBorder="1" applyAlignment="1">
      <alignment horizontal="left" vertical="center" wrapText="1"/>
    </xf>
    <xf numFmtId="0" fontId="12" fillId="0" borderId="41" xfId="3" applyFont="1" applyBorder="1" applyAlignment="1">
      <alignment horizontal="left" vertical="center" indent="1"/>
    </xf>
    <xf numFmtId="0" fontId="11" fillId="0" borderId="0" xfId="3" applyFont="1" applyAlignment="1">
      <alignment horizontal="right" vertical="center" shrinkToFit="1"/>
    </xf>
    <xf numFmtId="0" fontId="20" fillId="0" borderId="0" xfId="3" applyFont="1" applyAlignment="1">
      <alignment horizontal="center" vertical="center"/>
    </xf>
    <xf numFmtId="0" fontId="11" fillId="0" borderId="35" xfId="3" applyFont="1" applyBorder="1" applyAlignment="1" applyProtection="1">
      <alignment vertical="center" shrinkToFit="1"/>
      <protection locked="0"/>
    </xf>
    <xf numFmtId="183" fontId="12" fillId="0" borderId="38" xfId="3" applyNumberFormat="1" applyFont="1" applyBorder="1" applyAlignment="1">
      <alignment horizontal="left" vertical="center" indent="1"/>
    </xf>
    <xf numFmtId="0" fontId="11" fillId="0" borderId="43" xfId="3" applyFont="1" applyBorder="1" applyAlignment="1" applyProtection="1">
      <alignment horizontal="right" vertical="center" shrinkToFit="1"/>
      <protection locked="0"/>
    </xf>
    <xf numFmtId="0" fontId="20" fillId="0" borderId="40" xfId="3" applyFont="1" applyBorder="1" applyAlignment="1">
      <alignment horizontal="center" vertical="center"/>
    </xf>
    <xf numFmtId="0" fontId="19" fillId="0" borderId="35" xfId="3" applyFont="1" applyBorder="1"/>
    <xf numFmtId="0" fontId="20" fillId="0" borderId="37" xfId="3" applyFont="1" applyBorder="1" applyAlignment="1">
      <alignment horizontal="left" vertical="center" wrapText="1"/>
    </xf>
    <xf numFmtId="38" fontId="12" fillId="0" borderId="37" xfId="4" applyFont="1" applyFill="1" applyBorder="1" applyAlignment="1">
      <alignment vertical="center"/>
    </xf>
    <xf numFmtId="0" fontId="12" fillId="0" borderId="35" xfId="3" applyFont="1" applyBorder="1" applyAlignment="1">
      <alignment horizontal="right" vertical="center"/>
    </xf>
    <xf numFmtId="0" fontId="12" fillId="0" borderId="38" xfId="3" applyFont="1" applyBorder="1" applyAlignment="1">
      <alignment vertical="center"/>
    </xf>
    <xf numFmtId="0" fontId="12" fillId="0" borderId="44" xfId="3" applyFont="1" applyBorder="1" applyAlignment="1">
      <alignment vertical="center"/>
    </xf>
    <xf numFmtId="0" fontId="20" fillId="0" borderId="19" xfId="3" applyFont="1" applyBorder="1" applyAlignment="1">
      <alignment horizontal="left" vertical="center" wrapText="1"/>
    </xf>
    <xf numFmtId="38" fontId="12" fillId="0" borderId="40" xfId="4" applyFont="1" applyFill="1" applyBorder="1" applyAlignment="1">
      <alignment vertical="center"/>
    </xf>
    <xf numFmtId="38" fontId="12" fillId="0" borderId="43" xfId="4" applyFont="1" applyBorder="1" applyAlignment="1">
      <alignment vertical="center"/>
    </xf>
    <xf numFmtId="0" fontId="20" fillId="0" borderId="37" xfId="3" applyFont="1" applyBorder="1" applyAlignment="1">
      <alignment vertical="center" wrapText="1"/>
    </xf>
    <xf numFmtId="0" fontId="11" fillId="0" borderId="43" xfId="3" applyFont="1" applyBorder="1" applyAlignment="1">
      <alignment horizontal="right" vertical="center" shrinkToFit="1"/>
    </xf>
    <xf numFmtId="0" fontId="20" fillId="0" borderId="40" xfId="3" applyFont="1" applyBorder="1" applyAlignment="1">
      <alignment vertical="center" wrapText="1"/>
    </xf>
    <xf numFmtId="40" fontId="12" fillId="0" borderId="37" xfId="4" applyNumberFormat="1" applyFont="1" applyFill="1" applyBorder="1" applyAlignment="1">
      <alignment vertical="center"/>
    </xf>
    <xf numFmtId="38" fontId="12" fillId="0" borderId="35" xfId="4" applyFont="1" applyBorder="1" applyAlignment="1">
      <alignment vertical="center"/>
    </xf>
    <xf numFmtId="0" fontId="12" fillId="0" borderId="28" xfId="3" applyFont="1" applyBorder="1" applyAlignment="1">
      <alignment vertical="center"/>
    </xf>
    <xf numFmtId="0" fontId="11" fillId="0" borderId="30" xfId="3" applyFont="1" applyBorder="1" applyAlignment="1">
      <alignment horizontal="right" vertical="center" shrinkToFit="1"/>
    </xf>
    <xf numFmtId="0" fontId="20" fillId="0" borderId="32" xfId="3" applyFont="1" applyBorder="1" applyAlignment="1">
      <alignment vertical="center" wrapText="1"/>
    </xf>
    <xf numFmtId="40" fontId="12" fillId="0" borderId="32" xfId="4" applyNumberFormat="1" applyFont="1" applyFill="1" applyBorder="1" applyAlignment="1">
      <alignment vertical="center"/>
    </xf>
    <xf numFmtId="0" fontId="12" fillId="0" borderId="32" xfId="3" applyFont="1" applyBorder="1" applyAlignment="1">
      <alignment vertical="center"/>
    </xf>
    <xf numFmtId="0" fontId="12" fillId="0" borderId="30" xfId="3" applyFont="1" applyBorder="1" applyAlignment="1">
      <alignment vertical="center"/>
    </xf>
    <xf numFmtId="0" fontId="12" fillId="0" borderId="29" xfId="3" applyFont="1" applyBorder="1" applyAlignment="1">
      <alignment horizontal="left" vertical="center" indent="1"/>
    </xf>
    <xf numFmtId="0" fontId="12" fillId="0" borderId="33" xfId="3" applyFont="1" applyBorder="1" applyAlignment="1">
      <alignment vertical="center"/>
    </xf>
    <xf numFmtId="0" fontId="8" fillId="0" borderId="4" xfId="3" applyFont="1" applyBorder="1"/>
    <xf numFmtId="0" fontId="8" fillId="0" borderId="5" xfId="3" applyFont="1" applyBorder="1"/>
    <xf numFmtId="0" fontId="8" fillId="0" borderId="6" xfId="3" applyFont="1" applyBorder="1"/>
    <xf numFmtId="0" fontId="8" fillId="0" borderId="0" xfId="3" applyFont="1"/>
    <xf numFmtId="0" fontId="10" fillId="0" borderId="7" xfId="3" applyFont="1" applyBorder="1"/>
    <xf numFmtId="38" fontId="10" fillId="0" borderId="0" xfId="4" applyFont="1" applyBorder="1" applyAlignment="1">
      <alignment vertical="center"/>
    </xf>
    <xf numFmtId="0" fontId="10" fillId="0" borderId="0" xfId="3" applyFont="1" applyAlignment="1">
      <alignment horizontal="centerContinuous"/>
    </xf>
    <xf numFmtId="0" fontId="10" fillId="0" borderId="0" xfId="3" applyFont="1" applyAlignment="1">
      <alignment horizontal="center"/>
    </xf>
    <xf numFmtId="0" fontId="10" fillId="0" borderId="8" xfId="3" applyFont="1" applyBorder="1"/>
    <xf numFmtId="0" fontId="10" fillId="0" borderId="0" xfId="3" applyFont="1"/>
    <xf numFmtId="0" fontId="8" fillId="0" borderId="7" xfId="3" applyFont="1" applyBorder="1"/>
    <xf numFmtId="0" fontId="11" fillId="0" borderId="8" xfId="3" applyFont="1" applyBorder="1"/>
    <xf numFmtId="0" fontId="8" fillId="0" borderId="13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6" xfId="3" applyFont="1" applyBorder="1"/>
    <xf numFmtId="0" fontId="8" fillId="0" borderId="19" xfId="3" applyFont="1" applyBorder="1" applyAlignment="1">
      <alignment horizontal="distributed" vertical="center" justifyLastLine="1"/>
    </xf>
    <xf numFmtId="0" fontId="8" fillId="0" borderId="0" xfId="3" applyFont="1" applyAlignment="1">
      <alignment horizontal="distributed" vertical="center" justifyLastLine="1"/>
    </xf>
    <xf numFmtId="0" fontId="8" fillId="0" borderId="8" xfId="3" applyFont="1" applyBorder="1" applyAlignment="1">
      <alignment horizontal="distributed" vertical="center" justifyLastLine="1"/>
    </xf>
    <xf numFmtId="0" fontId="8" fillId="0" borderId="26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4" xfId="3" applyFont="1" applyBorder="1" applyAlignment="1">
      <alignment horizontal="right"/>
    </xf>
    <xf numFmtId="0" fontId="8" fillId="0" borderId="23" xfId="3" applyFont="1" applyBorder="1" applyAlignment="1">
      <alignment horizontal="right"/>
    </xf>
    <xf numFmtId="0" fontId="8" fillId="0" borderId="25" xfId="3" applyFont="1" applyBorder="1"/>
    <xf numFmtId="0" fontId="8" fillId="0" borderId="19" xfId="3" applyFont="1" applyBorder="1"/>
    <xf numFmtId="0" fontId="8" fillId="0" borderId="0" xfId="3" applyFont="1" applyAlignment="1">
      <alignment horizontal="right"/>
    </xf>
    <xf numFmtId="0" fontId="8" fillId="0" borderId="19" xfId="3" applyFont="1" applyBorder="1" applyAlignment="1">
      <alignment horizontal="right"/>
    </xf>
    <xf numFmtId="0" fontId="8" fillId="0" borderId="8" xfId="3" applyFont="1" applyBorder="1"/>
    <xf numFmtId="181" fontId="8" fillId="0" borderId="0" xfId="3" applyNumberFormat="1" applyFont="1"/>
    <xf numFmtId="38" fontId="8" fillId="0" borderId="0" xfId="4" applyFont="1" applyBorder="1"/>
    <xf numFmtId="38" fontId="8" fillId="0" borderId="19" xfId="4" applyFont="1" applyBorder="1"/>
    <xf numFmtId="38" fontId="8" fillId="0" borderId="8" xfId="4" applyFont="1" applyBorder="1" applyAlignment="1">
      <alignment horizontal="center" vertical="center"/>
    </xf>
    <xf numFmtId="0" fontId="8" fillId="0" borderId="27" xfId="3" applyFont="1" applyBorder="1"/>
    <xf numFmtId="185" fontId="8" fillId="0" borderId="13" xfId="3" applyNumberFormat="1" applyFont="1" applyBorder="1" applyAlignment="1" applyProtection="1">
      <alignment vertical="center"/>
      <protection hidden="1"/>
    </xf>
    <xf numFmtId="0" fontId="8" fillId="0" borderId="15" xfId="3" applyFont="1" applyBorder="1" applyAlignment="1" applyProtection="1">
      <alignment vertical="center" wrapText="1"/>
      <protection hidden="1"/>
    </xf>
    <xf numFmtId="185" fontId="8" fillId="0" borderId="19" xfId="3" applyNumberFormat="1" applyFont="1" applyBorder="1" applyAlignment="1" applyProtection="1">
      <alignment vertical="center"/>
      <protection hidden="1"/>
    </xf>
    <xf numFmtId="38" fontId="8" fillId="0" borderId="8" xfId="4" applyFont="1" applyBorder="1" applyAlignment="1" applyProtection="1">
      <alignment horizontal="left" vertical="center"/>
      <protection hidden="1"/>
    </xf>
    <xf numFmtId="185" fontId="8" fillId="0" borderId="23" xfId="3" applyNumberFormat="1" applyFont="1" applyBorder="1" applyAlignment="1" applyProtection="1">
      <alignment vertical="center"/>
      <protection hidden="1"/>
    </xf>
    <xf numFmtId="38" fontId="8" fillId="0" borderId="25" xfId="4" applyFont="1" applyBorder="1" applyAlignment="1" applyProtection="1">
      <alignment horizontal="left" vertical="center"/>
      <protection hidden="1"/>
    </xf>
    <xf numFmtId="0" fontId="8" fillId="0" borderId="8" xfId="3" applyFont="1" applyBorder="1" applyProtection="1">
      <protection locked="0"/>
    </xf>
    <xf numFmtId="0" fontId="8" fillId="0" borderId="8" xfId="3" applyFont="1" applyBorder="1" applyProtection="1">
      <protection hidden="1"/>
    </xf>
    <xf numFmtId="0" fontId="8" fillId="0" borderId="15" xfId="3" applyFont="1" applyBorder="1" applyProtection="1">
      <protection hidden="1"/>
    </xf>
    <xf numFmtId="0" fontId="8" fillId="0" borderId="25" xfId="3" applyFont="1" applyBorder="1" applyProtection="1">
      <protection hidden="1"/>
    </xf>
    <xf numFmtId="38" fontId="8" fillId="0" borderId="8" xfId="4" applyFont="1" applyBorder="1" applyAlignment="1" applyProtection="1">
      <alignment horizontal="center" vertical="center"/>
      <protection hidden="1"/>
    </xf>
    <xf numFmtId="0" fontId="8" fillId="0" borderId="45" xfId="3" applyFont="1" applyBorder="1" applyProtection="1">
      <protection hidden="1"/>
    </xf>
    <xf numFmtId="186" fontId="8" fillId="0" borderId="14" xfId="3" applyNumberFormat="1" applyFont="1" applyBorder="1" applyAlignment="1">
      <alignment vertical="center"/>
    </xf>
    <xf numFmtId="185" fontId="8" fillId="0" borderId="14" xfId="4" applyNumberFormat="1" applyFont="1" applyBorder="1" applyAlignment="1" applyProtection="1">
      <alignment vertical="center"/>
    </xf>
    <xf numFmtId="185" fontId="8" fillId="0" borderId="14" xfId="3" applyNumberFormat="1" applyFont="1" applyBorder="1" applyAlignment="1">
      <alignment vertical="center"/>
    </xf>
    <xf numFmtId="186" fontId="8" fillId="0" borderId="0" xfId="3" applyNumberFormat="1" applyFont="1" applyAlignment="1">
      <alignment vertical="center"/>
    </xf>
    <xf numFmtId="185" fontId="8" fillId="0" borderId="0" xfId="3" applyNumberFormat="1" applyFont="1" applyAlignment="1">
      <alignment vertical="center"/>
    </xf>
    <xf numFmtId="38" fontId="8" fillId="0" borderId="8" xfId="4" applyFont="1" applyBorder="1" applyAlignment="1" applyProtection="1">
      <alignment horizontal="center" vertical="center"/>
    </xf>
    <xf numFmtId="0" fontId="8" fillId="0" borderId="11" xfId="3" applyFont="1" applyBorder="1" applyAlignment="1" applyProtection="1">
      <alignment horizontal="center"/>
      <protection hidden="1"/>
    </xf>
    <xf numFmtId="186" fontId="8" fillId="0" borderId="14" xfId="3" applyNumberFormat="1" applyFont="1" applyBorder="1" applyAlignment="1" applyProtection="1">
      <alignment vertical="center"/>
      <protection hidden="1"/>
    </xf>
    <xf numFmtId="0" fontId="8" fillId="0" borderId="14" xfId="3" applyFont="1" applyBorder="1" applyAlignment="1" applyProtection="1">
      <alignment horizontal="center" vertical="center"/>
      <protection hidden="1"/>
    </xf>
    <xf numFmtId="185" fontId="8" fillId="0" borderId="14" xfId="4" applyNumberFormat="1" applyFont="1" applyBorder="1" applyAlignment="1" applyProtection="1">
      <alignment vertical="center"/>
      <protection hidden="1"/>
    </xf>
    <xf numFmtId="0" fontId="8" fillId="0" borderId="45" xfId="3" applyFont="1" applyBorder="1"/>
    <xf numFmtId="0" fontId="8" fillId="0" borderId="17" xfId="3" applyFont="1" applyBorder="1" applyAlignment="1" applyProtection="1">
      <alignment horizontal="center"/>
      <protection hidden="1"/>
    </xf>
    <xf numFmtId="186" fontId="8" fillId="0" borderId="0" xfId="3" applyNumberFormat="1" applyFont="1" applyAlignment="1" applyProtection="1">
      <alignment vertical="center"/>
      <protection hidden="1"/>
    </xf>
    <xf numFmtId="0" fontId="8" fillId="0" borderId="0" xfId="3" applyFont="1" applyAlignment="1" applyProtection="1">
      <alignment horizontal="center" vertical="center"/>
      <protection hidden="1"/>
    </xf>
    <xf numFmtId="185" fontId="8" fillId="0" borderId="0" xfId="3" applyNumberFormat="1" applyFont="1" applyAlignment="1" applyProtection="1">
      <alignment vertical="center"/>
      <protection hidden="1"/>
    </xf>
    <xf numFmtId="38" fontId="8" fillId="0" borderId="46" xfId="4" applyFont="1" applyBorder="1" applyAlignment="1" applyProtection="1"/>
    <xf numFmtId="0" fontId="8" fillId="0" borderId="21" xfId="3" applyFont="1" applyBorder="1" applyAlignment="1" applyProtection="1">
      <alignment horizontal="center"/>
      <protection hidden="1"/>
    </xf>
    <xf numFmtId="186" fontId="8" fillId="0" borderId="24" xfId="3" applyNumberFormat="1" applyFont="1" applyBorder="1" applyAlignment="1" applyProtection="1">
      <alignment vertical="center"/>
      <protection hidden="1"/>
    </xf>
    <xf numFmtId="0" fontId="8" fillId="0" borderId="24" xfId="3" applyFont="1" applyBorder="1" applyAlignment="1" applyProtection="1">
      <alignment horizontal="center" vertical="center"/>
      <protection hidden="1"/>
    </xf>
    <xf numFmtId="185" fontId="8" fillId="0" borderId="24" xfId="3" applyNumberFormat="1" applyFont="1" applyBorder="1" applyAlignment="1" applyProtection="1">
      <alignment vertical="center"/>
      <protection hidden="1"/>
    </xf>
    <xf numFmtId="38" fontId="8" fillId="0" borderId="46" xfId="4" applyFont="1" applyBorder="1" applyAlignment="1" applyProtection="1">
      <alignment horizontal="left" vertical="center"/>
    </xf>
    <xf numFmtId="185" fontId="8" fillId="0" borderId="14" xfId="3" applyNumberFormat="1" applyFont="1" applyBorder="1" applyAlignment="1" applyProtection="1">
      <alignment vertical="center"/>
      <protection hidden="1"/>
    </xf>
    <xf numFmtId="185" fontId="8" fillId="2" borderId="13" xfId="3" applyNumberFormat="1" applyFont="1" applyFill="1" applyBorder="1" applyAlignment="1" applyProtection="1">
      <alignment vertical="center"/>
      <protection hidden="1"/>
    </xf>
    <xf numFmtId="38" fontId="8" fillId="0" borderId="45" xfId="4" applyFont="1" applyBorder="1" applyAlignment="1" applyProtection="1">
      <alignment horizontal="left" vertical="center"/>
    </xf>
    <xf numFmtId="185" fontId="8" fillId="2" borderId="19" xfId="3" applyNumberFormat="1" applyFont="1" applyFill="1" applyBorder="1" applyAlignment="1" applyProtection="1">
      <alignment vertical="center"/>
      <protection hidden="1"/>
    </xf>
    <xf numFmtId="3" fontId="8" fillId="0" borderId="46" xfId="3" applyNumberFormat="1" applyFont="1" applyBorder="1" applyAlignment="1">
      <alignment horizontal="left"/>
    </xf>
    <xf numFmtId="38" fontId="8" fillId="0" borderId="0" xfId="3" applyNumberFormat="1" applyFont="1"/>
    <xf numFmtId="185" fontId="8" fillId="2" borderId="23" xfId="3" applyNumberFormat="1" applyFont="1" applyFill="1" applyBorder="1" applyAlignment="1" applyProtection="1">
      <alignment vertical="center"/>
      <protection hidden="1"/>
    </xf>
    <xf numFmtId="38" fontId="8" fillId="0" borderId="47" xfId="4" applyFont="1" applyBorder="1" applyAlignment="1" applyProtection="1">
      <alignment horizontal="left" vertical="center"/>
    </xf>
    <xf numFmtId="0" fontId="8" fillId="0" borderId="0" xfId="3" applyFont="1" applyAlignment="1" applyProtection="1">
      <alignment horizontal="center"/>
      <protection hidden="1"/>
    </xf>
    <xf numFmtId="185" fontId="8" fillId="0" borderId="0" xfId="4" applyNumberFormat="1" applyFont="1" applyBorder="1" applyAlignment="1" applyProtection="1">
      <alignment vertical="center"/>
      <protection hidden="1"/>
    </xf>
    <xf numFmtId="0" fontId="8" fillId="0" borderId="46" xfId="3" applyFont="1" applyBorder="1"/>
    <xf numFmtId="0" fontId="7" fillId="0" borderId="19" xfId="3" applyBorder="1" applyAlignment="1" applyProtection="1">
      <alignment vertical="center"/>
      <protection hidden="1"/>
    </xf>
    <xf numFmtId="0" fontId="8" fillId="0" borderId="2" xfId="3" applyFont="1" applyBorder="1" applyAlignment="1">
      <alignment horizontal="center"/>
    </xf>
    <xf numFmtId="186" fontId="8" fillId="0" borderId="10" xfId="3" applyNumberFormat="1" applyFont="1" applyBorder="1" applyAlignment="1">
      <alignment vertical="center"/>
    </xf>
    <xf numFmtId="40" fontId="8" fillId="0" borderId="3" xfId="3" applyNumberFormat="1" applyFont="1" applyBorder="1" applyAlignment="1">
      <alignment vertical="center"/>
    </xf>
    <xf numFmtId="10" fontId="8" fillId="0" borderId="13" xfId="5" applyNumberFormat="1" applyFont="1" applyBorder="1" applyAlignment="1" applyProtection="1">
      <alignment vertical="center"/>
      <protection hidden="1"/>
    </xf>
    <xf numFmtId="0" fontId="8" fillId="0" borderId="13" xfId="3" applyFont="1" applyBorder="1" applyAlignment="1">
      <alignment horizontal="right"/>
    </xf>
    <xf numFmtId="187" fontId="8" fillId="0" borderId="0" xfId="3" applyNumberFormat="1" applyFont="1" applyAlignment="1" applyProtection="1">
      <alignment vertical="center"/>
      <protection hidden="1"/>
    </xf>
    <xf numFmtId="10" fontId="8" fillId="0" borderId="17" xfId="3" applyNumberFormat="1" applyFont="1" applyBorder="1" applyAlignment="1" applyProtection="1">
      <alignment horizontal="right"/>
      <protection hidden="1"/>
    </xf>
    <xf numFmtId="186" fontId="8" fillId="0" borderId="24" xfId="3" applyNumberFormat="1" applyFont="1" applyBorder="1" applyAlignment="1">
      <alignment vertical="center"/>
    </xf>
    <xf numFmtId="188" fontId="8" fillId="0" borderId="0" xfId="3" applyNumberFormat="1" applyFont="1" applyAlignment="1" applyProtection="1">
      <alignment horizontal="right" vertical="center"/>
      <protection hidden="1"/>
    </xf>
    <xf numFmtId="10" fontId="7" fillId="0" borderId="23" xfId="5" applyNumberFormat="1" applyFont="1" applyBorder="1" applyAlignment="1" applyProtection="1">
      <alignment vertical="center"/>
      <protection hidden="1"/>
    </xf>
    <xf numFmtId="0" fontId="8" fillId="0" borderId="1" xfId="3" applyFont="1" applyBorder="1" applyAlignment="1">
      <alignment horizontal="center"/>
    </xf>
    <xf numFmtId="0" fontId="8" fillId="0" borderId="10" xfId="3" applyFont="1" applyBorder="1" applyAlignment="1">
      <alignment horizontal="center" vertical="center"/>
    </xf>
    <xf numFmtId="185" fontId="8" fillId="0" borderId="10" xfId="3" applyNumberFormat="1" applyFont="1" applyBorder="1" applyAlignment="1">
      <alignment vertical="center"/>
    </xf>
    <xf numFmtId="10" fontId="8" fillId="0" borderId="23" xfId="5" applyNumberFormat="1" applyFont="1" applyBorder="1" applyAlignment="1" applyProtection="1">
      <alignment vertical="center"/>
      <protection locked="0"/>
    </xf>
    <xf numFmtId="0" fontId="8" fillId="0" borderId="17" xfId="3" applyFont="1" applyBorder="1"/>
    <xf numFmtId="185" fontId="8" fillId="0" borderId="0" xfId="4" applyNumberFormat="1" applyFont="1" applyBorder="1" applyAlignment="1" applyProtection="1">
      <alignment vertical="center"/>
    </xf>
    <xf numFmtId="10" fontId="8" fillId="0" borderId="19" xfId="5" applyNumberFormat="1" applyFont="1" applyBorder="1" applyAlignment="1" applyProtection="1">
      <alignment vertical="center"/>
      <protection hidden="1"/>
    </xf>
    <xf numFmtId="0" fontId="8" fillId="0" borderId="17" xfId="3" applyFont="1" applyBorder="1" applyAlignment="1">
      <alignment horizontal="center"/>
    </xf>
    <xf numFmtId="38" fontId="8" fillId="0" borderId="46" xfId="4" applyFont="1" applyBorder="1" applyAlignment="1" applyProtection="1">
      <alignment horizontal="center" vertical="center"/>
    </xf>
    <xf numFmtId="0" fontId="8" fillId="0" borderId="21" xfId="3" applyFont="1" applyBorder="1"/>
    <xf numFmtId="0" fontId="8" fillId="0" borderId="47" xfId="3" applyFont="1" applyBorder="1"/>
    <xf numFmtId="0" fontId="8" fillId="0" borderId="14" xfId="3" applyFont="1" applyBorder="1" applyAlignment="1">
      <alignment horizontal="center" vertical="center"/>
    </xf>
    <xf numFmtId="38" fontId="8" fillId="0" borderId="13" xfId="4" applyFont="1" applyBorder="1" applyAlignment="1" applyProtection="1">
      <alignment vertical="center"/>
      <protection hidden="1"/>
    </xf>
    <xf numFmtId="38" fontId="8" fillId="0" borderId="19" xfId="4" applyFont="1" applyBorder="1" applyAlignment="1" applyProtection="1">
      <alignment vertical="center"/>
      <protection hidden="1"/>
    </xf>
    <xf numFmtId="0" fontId="8" fillId="0" borderId="29" xfId="3" applyFont="1" applyBorder="1"/>
    <xf numFmtId="186" fontId="8" fillId="0" borderId="29" xfId="3" applyNumberFormat="1" applyFont="1" applyBorder="1" applyAlignment="1">
      <alignment vertical="center"/>
    </xf>
    <xf numFmtId="0" fontId="8" fillId="0" borderId="29" xfId="3" applyFont="1" applyBorder="1" applyAlignment="1">
      <alignment horizontal="center" vertical="center"/>
    </xf>
    <xf numFmtId="185" fontId="8" fillId="0" borderId="29" xfId="3" applyNumberFormat="1" applyFont="1" applyBorder="1" applyAlignment="1">
      <alignment vertical="center"/>
    </xf>
    <xf numFmtId="0" fontId="7" fillId="0" borderId="32" xfId="3" applyBorder="1" applyAlignment="1" applyProtection="1">
      <alignment vertical="center"/>
      <protection hidden="1"/>
    </xf>
    <xf numFmtId="0" fontId="8" fillId="0" borderId="48" xfId="3" applyFont="1" applyBorder="1"/>
    <xf numFmtId="189" fontId="8" fillId="0" borderId="3" xfId="3" applyNumberFormat="1" applyFont="1" applyBorder="1" applyAlignment="1">
      <alignment vertical="center"/>
    </xf>
    <xf numFmtId="0" fontId="8" fillId="0" borderId="11" xfId="3" applyFont="1" applyBorder="1" applyAlignment="1">
      <alignment horizontal="right"/>
    </xf>
    <xf numFmtId="186" fontId="8" fillId="0" borderId="11" xfId="3" applyNumberFormat="1" applyFont="1" applyBorder="1" applyAlignment="1">
      <alignment vertical="center"/>
    </xf>
    <xf numFmtId="0" fontId="8" fillId="0" borderId="21" xfId="3" applyFont="1" applyBorder="1" applyAlignment="1">
      <alignment horizontal="right"/>
    </xf>
    <xf numFmtId="186" fontId="8" fillId="0" borderId="21" xfId="3" applyNumberFormat="1" applyFont="1" applyBorder="1" applyAlignment="1">
      <alignment vertical="center"/>
    </xf>
    <xf numFmtId="190" fontId="8" fillId="0" borderId="0" xfId="3" applyNumberFormat="1" applyFont="1" applyAlignment="1" applyProtection="1">
      <alignment horizontal="right" vertical="center"/>
      <protection hidden="1"/>
    </xf>
    <xf numFmtId="186" fontId="8" fillId="0" borderId="2" xfId="3" applyNumberFormat="1" applyFont="1" applyBorder="1" applyAlignment="1">
      <alignment vertical="center"/>
    </xf>
    <xf numFmtId="0" fontId="8" fillId="0" borderId="21" xfId="3" applyFont="1" applyBorder="1" applyAlignment="1">
      <alignment horizontal="center"/>
    </xf>
    <xf numFmtId="10" fontId="7" fillId="0" borderId="19" xfId="5" applyNumberFormat="1" applyFont="1" applyBorder="1" applyAlignment="1" applyProtection="1">
      <alignment vertical="center"/>
      <protection hidden="1"/>
    </xf>
    <xf numFmtId="0" fontId="8" fillId="0" borderId="14" xfId="3" applyFont="1" applyBorder="1" applyAlignment="1">
      <alignment horizontal="right"/>
    </xf>
    <xf numFmtId="38" fontId="8" fillId="0" borderId="8" xfId="4" applyFont="1" applyBorder="1" applyAlignment="1" applyProtection="1">
      <alignment horizontal="left" vertical="center"/>
    </xf>
    <xf numFmtId="0" fontId="14" fillId="0" borderId="13" xfId="3" applyFont="1" applyBorder="1" applyAlignment="1" applyProtection="1">
      <alignment wrapText="1"/>
      <protection locked="0"/>
    </xf>
    <xf numFmtId="0" fontId="8" fillId="0" borderId="15" xfId="3" applyFont="1" applyBorder="1" applyProtection="1">
      <protection locked="0"/>
    </xf>
    <xf numFmtId="0" fontId="8" fillId="0" borderId="19" xfId="3" applyFont="1" applyBorder="1" applyProtection="1">
      <protection locked="0"/>
    </xf>
    <xf numFmtId="38" fontId="8" fillId="0" borderId="8" xfId="4" applyFont="1" applyBorder="1" applyAlignment="1" applyProtection="1">
      <alignment horizontal="left" vertical="center"/>
      <protection locked="0"/>
    </xf>
    <xf numFmtId="0" fontId="8" fillId="0" borderId="23" xfId="3" applyFont="1" applyBorder="1" applyProtection="1">
      <protection locked="0"/>
    </xf>
    <xf numFmtId="0" fontId="8" fillId="0" borderId="25" xfId="3" applyFont="1" applyBorder="1" applyProtection="1">
      <protection locked="0"/>
    </xf>
    <xf numFmtId="185" fontId="8" fillId="0" borderId="0" xfId="3" applyNumberFormat="1" applyFont="1"/>
    <xf numFmtId="0" fontId="8" fillId="0" borderId="13" xfId="3" applyFont="1" applyBorder="1" applyProtection="1">
      <protection locked="0"/>
    </xf>
    <xf numFmtId="38" fontId="8" fillId="0" borderId="8" xfId="4" applyFont="1" applyBorder="1" applyAlignment="1" applyProtection="1">
      <alignment horizontal="center" vertical="center"/>
      <protection locked="0"/>
    </xf>
    <xf numFmtId="0" fontId="7" fillId="0" borderId="0" xfId="3" applyAlignment="1">
      <alignment horizontal="center" vertical="center"/>
    </xf>
    <xf numFmtId="185" fontId="7" fillId="0" borderId="0" xfId="3" applyNumberFormat="1" applyAlignment="1">
      <alignment vertical="center"/>
    </xf>
    <xf numFmtId="0" fontId="8" fillId="0" borderId="11" xfId="3" applyFont="1" applyBorder="1" applyAlignment="1">
      <alignment horizontal="center"/>
    </xf>
    <xf numFmtId="186" fontId="7" fillId="0" borderId="0" xfId="3" applyNumberFormat="1" applyAlignment="1">
      <alignment vertical="center"/>
    </xf>
    <xf numFmtId="186" fontId="7" fillId="0" borderId="24" xfId="3" applyNumberFormat="1" applyBorder="1" applyAlignment="1">
      <alignment vertical="center"/>
    </xf>
    <xf numFmtId="0" fontId="7" fillId="0" borderId="24" xfId="3" applyBorder="1" applyAlignment="1">
      <alignment horizontal="center" vertical="center"/>
    </xf>
    <xf numFmtId="185" fontId="7" fillId="0" borderId="24" xfId="3" applyNumberFormat="1" applyBorder="1" applyAlignment="1">
      <alignment vertical="center"/>
    </xf>
    <xf numFmtId="38" fontId="8" fillId="0" borderId="25" xfId="4" applyFont="1" applyBorder="1" applyAlignment="1" applyProtection="1">
      <alignment horizontal="left" vertical="center"/>
    </xf>
    <xf numFmtId="0" fontId="8" fillId="0" borderId="2" xfId="3" applyFont="1" applyBorder="1" applyAlignment="1">
      <alignment vertical="center" wrapText="1"/>
    </xf>
    <xf numFmtId="0" fontId="8" fillId="0" borderId="10" xfId="3" applyFont="1" applyBorder="1" applyAlignment="1">
      <alignment vertical="center" wrapText="1"/>
    </xf>
    <xf numFmtId="0" fontId="8" fillId="0" borderId="3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8" fillId="0" borderId="18" xfId="3" applyFont="1" applyBorder="1" applyAlignment="1">
      <alignment vertical="center" wrapText="1"/>
    </xf>
    <xf numFmtId="10" fontId="8" fillId="0" borderId="19" xfId="3" applyNumberFormat="1" applyFont="1" applyBorder="1" applyAlignment="1" applyProtection="1">
      <alignment horizontal="right"/>
      <protection hidden="1"/>
    </xf>
    <xf numFmtId="0" fontId="8" fillId="0" borderId="21" xfId="3" applyFont="1" applyBorder="1" applyAlignment="1">
      <alignment vertical="center" wrapText="1"/>
    </xf>
    <xf numFmtId="0" fontId="8" fillId="0" borderId="24" xfId="3" applyFont="1" applyBorder="1" applyAlignment="1">
      <alignment vertical="center" wrapText="1"/>
    </xf>
    <xf numFmtId="0" fontId="8" fillId="0" borderId="22" xfId="3" applyFont="1" applyBorder="1" applyAlignment="1">
      <alignment vertical="center" wrapText="1"/>
    </xf>
    <xf numFmtId="186" fontId="7" fillId="0" borderId="10" xfId="3" applyNumberFormat="1" applyBorder="1" applyAlignment="1">
      <alignment vertical="center"/>
    </xf>
    <xf numFmtId="0" fontId="7" fillId="0" borderId="10" xfId="3" applyBorder="1" applyAlignment="1">
      <alignment horizontal="center" vertical="center"/>
    </xf>
    <xf numFmtId="185" fontId="7" fillId="0" borderId="10" xfId="3" applyNumberFormat="1" applyBorder="1" applyAlignment="1">
      <alignment vertical="center"/>
    </xf>
    <xf numFmtId="191" fontId="8" fillId="0" borderId="1" xfId="5" applyNumberFormat="1" applyFont="1" applyBorder="1" applyAlignment="1" applyProtection="1">
      <alignment horizontal="right" vertical="center"/>
      <protection locked="0"/>
    </xf>
    <xf numFmtId="0" fontId="8" fillId="0" borderId="49" xfId="3" applyFont="1" applyBorder="1"/>
    <xf numFmtId="0" fontId="8" fillId="0" borderId="1" xfId="3" applyFont="1" applyBorder="1" applyAlignment="1">
      <alignment horizontal="center" vertical="center"/>
    </xf>
    <xf numFmtId="191" fontId="8" fillId="0" borderId="1" xfId="3" applyNumberFormat="1" applyFont="1" applyBorder="1" applyAlignment="1">
      <alignment horizontal="center" vertical="center"/>
    </xf>
    <xf numFmtId="0" fontId="25" fillId="0" borderId="0" xfId="3" applyFont="1"/>
    <xf numFmtId="0" fontId="8" fillId="0" borderId="11" xfId="3" applyFont="1" applyBorder="1"/>
    <xf numFmtId="186" fontId="7" fillId="0" borderId="14" xfId="3" applyNumberFormat="1" applyBorder="1" applyAlignment="1">
      <alignment vertical="center"/>
    </xf>
    <xf numFmtId="0" fontId="7" fillId="0" borderId="14" xfId="3" applyBorder="1" applyAlignment="1">
      <alignment horizontal="center" vertical="center"/>
    </xf>
    <xf numFmtId="185" fontId="7" fillId="0" borderId="14" xfId="3" applyNumberFormat="1" applyBorder="1" applyAlignment="1">
      <alignment vertical="center"/>
    </xf>
    <xf numFmtId="0" fontId="8" fillId="0" borderId="31" xfId="3" applyFont="1" applyBorder="1"/>
    <xf numFmtId="186" fontId="7" fillId="0" borderId="29" xfId="3" applyNumberFormat="1" applyBorder="1" applyAlignment="1">
      <alignment vertical="center"/>
    </xf>
    <xf numFmtId="0" fontId="7" fillId="0" borderId="29" xfId="3" applyBorder="1" applyAlignment="1">
      <alignment horizontal="center" vertical="center"/>
    </xf>
    <xf numFmtId="185" fontId="7" fillId="0" borderId="29" xfId="3" applyNumberFormat="1" applyBorder="1" applyAlignment="1">
      <alignment vertical="center"/>
    </xf>
    <xf numFmtId="185" fontId="8" fillId="0" borderId="32" xfId="3" applyNumberFormat="1" applyFont="1" applyBorder="1" applyAlignment="1" applyProtection="1">
      <alignment vertical="center"/>
      <protection hidden="1"/>
    </xf>
    <xf numFmtId="0" fontId="8" fillId="0" borderId="33" xfId="3" applyFont="1" applyBorder="1"/>
    <xf numFmtId="0" fontId="8" fillId="0" borderId="0" xfId="3" applyFont="1" applyAlignment="1">
      <alignment horizontal="center"/>
    </xf>
    <xf numFmtId="176" fontId="8" fillId="0" borderId="0" xfId="3" applyNumberFormat="1" applyFont="1" applyAlignment="1">
      <alignment horizontal="center"/>
    </xf>
    <xf numFmtId="0" fontId="22" fillId="0" borderId="0" xfId="3" applyFont="1" applyAlignment="1">
      <alignment horizontal="left"/>
    </xf>
    <xf numFmtId="38" fontId="22" fillId="0" borderId="0" xfId="4" applyFont="1" applyAlignment="1">
      <alignment vertical="center"/>
    </xf>
    <xf numFmtId="38" fontId="8" fillId="0" borderId="0" xfId="4" applyFont="1" applyAlignment="1">
      <alignment horizontal="right"/>
    </xf>
    <xf numFmtId="38" fontId="22" fillId="0" borderId="0" xfId="4" applyFont="1"/>
    <xf numFmtId="0" fontId="22" fillId="0" borderId="0" xfId="3" applyFont="1"/>
    <xf numFmtId="38" fontId="22" fillId="0" borderId="0" xfId="3" applyNumberFormat="1" applyFont="1"/>
    <xf numFmtId="0" fontId="7" fillId="0" borderId="4" xfId="6" applyBorder="1">
      <alignment vertical="center"/>
    </xf>
    <xf numFmtId="0" fontId="7" fillId="0" borderId="5" xfId="6" applyBorder="1">
      <alignment vertical="center"/>
    </xf>
    <xf numFmtId="0" fontId="7" fillId="0" borderId="5" xfId="6" applyBorder="1" applyAlignment="1">
      <alignment horizontal="distributed" vertical="center"/>
    </xf>
    <xf numFmtId="0" fontId="7" fillId="0" borderId="6" xfId="6" applyBorder="1">
      <alignment vertical="center"/>
    </xf>
    <xf numFmtId="0" fontId="7" fillId="0" borderId="0" xfId="6">
      <alignment vertical="center"/>
    </xf>
    <xf numFmtId="0" fontId="7" fillId="0" borderId="7" xfId="6" applyBorder="1">
      <alignment vertical="center"/>
    </xf>
    <xf numFmtId="0" fontId="26" fillId="0" borderId="0" xfId="6" applyFont="1">
      <alignment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0" fillId="0" borderId="0" xfId="6" applyFont="1">
      <alignment vertical="center"/>
    </xf>
    <xf numFmtId="0" fontId="7" fillId="0" borderId="8" xfId="6" applyBorder="1">
      <alignment vertical="center"/>
    </xf>
    <xf numFmtId="192" fontId="0" fillId="0" borderId="0" xfId="6" applyNumberFormat="1" applyFont="1" applyAlignment="1">
      <alignment horizontal="left" vertical="center" indent="1"/>
    </xf>
    <xf numFmtId="192" fontId="7" fillId="0" borderId="0" xfId="6" applyNumberFormat="1">
      <alignment vertical="center"/>
    </xf>
    <xf numFmtId="0" fontId="7" fillId="0" borderId="0" xfId="6" applyAlignment="1">
      <alignment vertical="center" shrinkToFit="1"/>
    </xf>
    <xf numFmtId="0" fontId="0" fillId="0" borderId="0" xfId="6" applyFont="1" applyAlignment="1">
      <alignment horizontal="left" vertical="center"/>
    </xf>
    <xf numFmtId="193" fontId="7" fillId="0" borderId="0" xfId="6" applyNumberFormat="1" applyAlignment="1">
      <alignment vertical="center" shrinkToFit="1"/>
    </xf>
    <xf numFmtId="193" fontId="7" fillId="0" borderId="8" xfId="6" applyNumberFormat="1" applyBorder="1" applyAlignment="1">
      <alignment vertical="center" shrinkToFit="1"/>
    </xf>
    <xf numFmtId="0" fontId="0" fillId="0" borderId="0" xfId="6" applyFont="1" applyAlignment="1">
      <alignment horizontal="right" vertical="center"/>
    </xf>
    <xf numFmtId="0" fontId="7" fillId="0" borderId="28" xfId="6" applyBorder="1">
      <alignment vertical="center"/>
    </xf>
    <xf numFmtId="0" fontId="7" fillId="0" borderId="29" xfId="6" applyBorder="1" applyAlignment="1">
      <alignment horizontal="right" vertical="center"/>
    </xf>
    <xf numFmtId="0" fontId="7" fillId="0" borderId="29" xfId="6" applyBorder="1">
      <alignment vertical="center"/>
    </xf>
    <xf numFmtId="0" fontId="7" fillId="0" borderId="52" xfId="6" applyBorder="1" applyAlignment="1">
      <alignment horizontal="distributed" vertical="center"/>
    </xf>
    <xf numFmtId="2" fontId="7" fillId="0" borderId="0" xfId="6" applyNumberFormat="1">
      <alignment vertical="center"/>
    </xf>
    <xf numFmtId="0" fontId="0" fillId="0" borderId="55" xfId="6" applyFont="1" applyBorder="1">
      <alignment vertical="center"/>
    </xf>
    <xf numFmtId="40" fontId="7" fillId="0" borderId="56" xfId="4" applyNumberFormat="1" applyBorder="1" applyAlignment="1">
      <alignment horizontal="right" vertical="center"/>
    </xf>
    <xf numFmtId="0" fontId="0" fillId="0" borderId="56" xfId="6" applyFont="1" applyBorder="1" applyAlignment="1">
      <alignment horizontal="distributed" vertical="center"/>
    </xf>
    <xf numFmtId="38" fontId="7" fillId="0" borderId="23" xfId="4" applyFont="1" applyFill="1" applyBorder="1" applyAlignment="1">
      <alignment vertical="center"/>
    </xf>
    <xf numFmtId="38" fontId="7" fillId="0" borderId="23" xfId="4" applyBorder="1" applyAlignment="1">
      <alignment vertical="center"/>
    </xf>
    <xf numFmtId="0" fontId="0" fillId="0" borderId="57" xfId="6" applyFont="1" applyBorder="1" applyAlignment="1">
      <alignment horizontal="center" vertical="center"/>
    </xf>
    <xf numFmtId="191" fontId="0" fillId="0" borderId="57" xfId="6" applyNumberFormat="1" applyFont="1" applyBorder="1">
      <alignment vertical="center"/>
    </xf>
    <xf numFmtId="0" fontId="0" fillId="0" borderId="57" xfId="6" applyFont="1" applyBorder="1">
      <alignment vertical="center"/>
    </xf>
    <xf numFmtId="0" fontId="7" fillId="0" borderId="57" xfId="6" applyBorder="1" applyAlignment="1">
      <alignment horizontal="center" vertical="center"/>
    </xf>
    <xf numFmtId="0" fontId="7" fillId="0" borderId="58" xfId="6" applyBorder="1" applyAlignment="1">
      <alignment horizontal="center" vertical="center"/>
    </xf>
    <xf numFmtId="0" fontId="0" fillId="0" borderId="0" xfId="6" applyFont="1" applyAlignment="1">
      <alignment vertical="center" wrapText="1"/>
    </xf>
    <xf numFmtId="0" fontId="0" fillId="0" borderId="2" xfId="6" applyFont="1" applyBorder="1">
      <alignment vertical="center"/>
    </xf>
    <xf numFmtId="0" fontId="0" fillId="0" borderId="17" xfId="6" applyFont="1" applyBorder="1">
      <alignment vertical="center"/>
    </xf>
    <xf numFmtId="40" fontId="7" fillId="0" borderId="0" xfId="4" applyNumberFormat="1" applyBorder="1" applyAlignment="1">
      <alignment vertical="center"/>
    </xf>
    <xf numFmtId="0" fontId="0" fillId="0" borderId="10" xfId="6" applyFont="1" applyBorder="1" applyAlignment="1">
      <alignment horizontal="center" vertical="center"/>
    </xf>
    <xf numFmtId="191" fontId="0" fillId="0" borderId="10" xfId="6" applyNumberFormat="1" applyFont="1" applyBorder="1">
      <alignment vertical="center"/>
    </xf>
    <xf numFmtId="0" fontId="0" fillId="0" borderId="10" xfId="6" applyFont="1" applyBorder="1">
      <alignment vertical="center"/>
    </xf>
    <xf numFmtId="0" fontId="7" fillId="0" borderId="1" xfId="6" applyBorder="1">
      <alignment vertical="center"/>
    </xf>
    <xf numFmtId="40" fontId="7" fillId="0" borderId="10" xfId="4" applyNumberFormat="1" applyBorder="1" applyAlignment="1">
      <alignment vertical="center"/>
    </xf>
    <xf numFmtId="0" fontId="7" fillId="0" borderId="49" xfId="6" applyBorder="1">
      <alignment vertical="center"/>
    </xf>
    <xf numFmtId="0" fontId="7" fillId="0" borderId="10" xfId="6" applyBorder="1">
      <alignment vertical="center"/>
    </xf>
    <xf numFmtId="0" fontId="0" fillId="0" borderId="0" xfId="6" applyFont="1" applyAlignment="1">
      <alignment horizontal="center" vertical="center"/>
    </xf>
    <xf numFmtId="191" fontId="0" fillId="0" borderId="0" xfId="6" applyNumberFormat="1" applyFont="1">
      <alignment vertical="center"/>
    </xf>
    <xf numFmtId="0" fontId="7" fillId="0" borderId="2" xfId="6" applyBorder="1">
      <alignment vertical="center"/>
    </xf>
    <xf numFmtId="9" fontId="0" fillId="0" borderId="1" xfId="5" applyFont="1" applyBorder="1" applyAlignment="1">
      <alignment horizontal="distributed" vertical="center"/>
    </xf>
    <xf numFmtId="38" fontId="7" fillId="0" borderId="1" xfId="4" applyFont="1" applyBorder="1" applyAlignment="1">
      <alignment vertical="center"/>
    </xf>
    <xf numFmtId="0" fontId="29" fillId="0" borderId="1" xfId="6" applyFont="1" applyBorder="1">
      <alignment vertical="center"/>
    </xf>
    <xf numFmtId="0" fontId="7" fillId="0" borderId="1" xfId="6" applyBorder="1" applyAlignment="1">
      <alignment horizontal="distributed" vertical="center"/>
    </xf>
    <xf numFmtId="38" fontId="29" fillId="0" borderId="1" xfId="4" applyFont="1" applyBorder="1" applyAlignment="1">
      <alignment vertical="center"/>
    </xf>
    <xf numFmtId="38" fontId="7" fillId="0" borderId="1" xfId="4" applyBorder="1" applyAlignment="1">
      <alignment vertical="center"/>
    </xf>
    <xf numFmtId="0" fontId="7" fillId="0" borderId="59" xfId="6" applyBorder="1">
      <alignment vertical="center"/>
    </xf>
    <xf numFmtId="0" fontId="7" fillId="0" borderId="60" xfId="6" applyBorder="1">
      <alignment vertical="center"/>
    </xf>
    <xf numFmtId="0" fontId="7" fillId="0" borderId="61" xfId="6" applyBorder="1">
      <alignment vertical="center"/>
    </xf>
    <xf numFmtId="0" fontId="7" fillId="0" borderId="62" xfId="6" applyBorder="1">
      <alignment vertical="center"/>
    </xf>
    <xf numFmtId="0" fontId="7" fillId="0" borderId="63" xfId="6" applyBorder="1">
      <alignment vertical="center"/>
    </xf>
    <xf numFmtId="0" fontId="7" fillId="0" borderId="33" xfId="6" applyBorder="1">
      <alignment vertical="center"/>
    </xf>
    <xf numFmtId="0" fontId="30" fillId="0" borderId="56" xfId="6" applyFont="1" applyBorder="1" applyAlignment="1">
      <alignment horizontal="left" vertical="center"/>
    </xf>
    <xf numFmtId="191" fontId="7" fillId="0" borderId="57" xfId="6" applyNumberFormat="1" applyBorder="1" applyAlignment="1">
      <alignment horizontal="center" vertical="center"/>
    </xf>
    <xf numFmtId="0" fontId="0" fillId="0" borderId="57" xfId="6" applyFont="1" applyBorder="1" applyAlignment="1">
      <alignment horizontal="left" vertical="center"/>
    </xf>
    <xf numFmtId="0" fontId="7" fillId="0" borderId="23" xfId="6" applyBorder="1" applyAlignment="1">
      <alignment vertical="center" wrapText="1" shrinkToFit="1"/>
    </xf>
    <xf numFmtId="0" fontId="0" fillId="0" borderId="23" xfId="6" applyFont="1" applyBorder="1" applyAlignment="1">
      <alignment vertical="center" wrapText="1"/>
    </xf>
    <xf numFmtId="195" fontId="7" fillId="0" borderId="23" xfId="4" applyNumberFormat="1" applyFont="1" applyBorder="1" applyAlignment="1">
      <alignment vertical="center"/>
    </xf>
    <xf numFmtId="191" fontId="7" fillId="0" borderId="0" xfId="6" applyNumberFormat="1" applyAlignment="1">
      <alignment horizontal="center" vertical="center"/>
    </xf>
    <xf numFmtId="40" fontId="7" fillId="0" borderId="1" xfId="4" applyNumberFormat="1" applyFont="1" applyBorder="1" applyAlignment="1">
      <alignment vertical="center"/>
    </xf>
    <xf numFmtId="191" fontId="7" fillId="0" borderId="10" xfId="6" applyNumberFormat="1" applyBorder="1" applyAlignment="1">
      <alignment horizontal="center" vertical="center"/>
    </xf>
    <xf numFmtId="0" fontId="7" fillId="0" borderId="2" xfId="6" applyBorder="1" applyAlignment="1">
      <alignment vertical="center" wrapText="1"/>
    </xf>
    <xf numFmtId="0" fontId="7" fillId="0" borderId="1" xfId="6" applyBorder="1" applyAlignment="1">
      <alignment horizontal="left" vertical="center"/>
    </xf>
    <xf numFmtId="191" fontId="29" fillId="0" borderId="1" xfId="6" applyNumberFormat="1" applyFont="1" applyBorder="1">
      <alignment vertical="center"/>
    </xf>
    <xf numFmtId="0" fontId="7" fillId="0" borderId="9" xfId="6" applyBorder="1">
      <alignment vertical="center"/>
    </xf>
    <xf numFmtId="0" fontId="7" fillId="0" borderId="3" xfId="6" applyBorder="1">
      <alignment vertical="center"/>
    </xf>
    <xf numFmtId="0" fontId="7" fillId="0" borderId="0" xfId="6" applyAlignment="1">
      <alignment horizontal="center" vertical="center"/>
    </xf>
    <xf numFmtId="0" fontId="30" fillId="0" borderId="56" xfId="6" applyFont="1" applyBorder="1">
      <alignment vertical="center"/>
    </xf>
    <xf numFmtId="40" fontId="0" fillId="0" borderId="57" xfId="4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31" fillId="0" borderId="2" xfId="0" applyFont="1" applyBorder="1" applyAlignment="1">
      <alignment horizontal="right" vertical="center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>
      <alignment vertical="center"/>
    </xf>
    <xf numFmtId="177" fontId="31" fillId="0" borderId="1" xfId="2" applyNumberFormat="1" applyFont="1" applyBorder="1" applyAlignment="1">
      <alignment horizontal="right" vertical="center"/>
    </xf>
    <xf numFmtId="176" fontId="31" fillId="0" borderId="1" xfId="0" applyNumberFormat="1" applyFont="1" applyBorder="1">
      <alignment vertical="center"/>
    </xf>
    <xf numFmtId="0" fontId="31" fillId="0" borderId="1" xfId="0" applyFont="1" applyBorder="1" applyAlignment="1">
      <alignment horizontal="left" vertical="center" shrinkToFit="1"/>
    </xf>
    <xf numFmtId="0" fontId="3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vertical="center" wrapText="1" shrinkToFit="1"/>
    </xf>
    <xf numFmtId="9" fontId="31" fillId="0" borderId="1" xfId="0" applyNumberFormat="1" applyFont="1" applyBorder="1" applyAlignment="1">
      <alignment horizontal="left" vertical="center" wrapText="1"/>
    </xf>
    <xf numFmtId="1" fontId="31" fillId="0" borderId="1" xfId="0" applyNumberFormat="1" applyFont="1" applyBorder="1">
      <alignment vertical="center"/>
    </xf>
    <xf numFmtId="0" fontId="31" fillId="0" borderId="3" xfId="0" applyFont="1" applyBorder="1">
      <alignment vertical="center"/>
    </xf>
    <xf numFmtId="0" fontId="31" fillId="0" borderId="1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/>
    </xf>
    <xf numFmtId="38" fontId="31" fillId="3" borderId="1" xfId="2" applyFont="1" applyFill="1" applyBorder="1">
      <alignment vertical="center"/>
    </xf>
    <xf numFmtId="2" fontId="31" fillId="3" borderId="1" xfId="0" applyNumberFormat="1" applyFont="1" applyFill="1" applyBorder="1">
      <alignment vertical="center"/>
    </xf>
    <xf numFmtId="0" fontId="31" fillId="3" borderId="1" xfId="0" applyFont="1" applyFill="1" applyBorder="1">
      <alignment vertical="center"/>
    </xf>
    <xf numFmtId="0" fontId="31" fillId="0" borderId="3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 shrinkToFit="1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4" fillId="0" borderId="0" xfId="1" applyFont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12" fillId="0" borderId="7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18" xfId="3" applyFont="1" applyBorder="1" applyAlignment="1">
      <alignment horizontal="left" vertical="center"/>
    </xf>
    <xf numFmtId="0" fontId="8" fillId="0" borderId="17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12" fillId="0" borderId="7" xfId="3" applyFont="1" applyBorder="1" applyAlignment="1">
      <alignment vertical="center"/>
    </xf>
    <xf numFmtId="0" fontId="7" fillId="0" borderId="18" xfId="3" applyBorder="1" applyAlignment="1">
      <alignment vertical="center"/>
    </xf>
    <xf numFmtId="0" fontId="12" fillId="0" borderId="14" xfId="3" applyFont="1" applyBorder="1" applyAlignment="1">
      <alignment horizontal="distributed" vertical="center" justifyLastLine="1"/>
    </xf>
    <xf numFmtId="0" fontId="12" fillId="0" borderId="24" xfId="3" applyFont="1" applyBorder="1" applyAlignment="1">
      <alignment horizontal="distributed" vertical="center" justifyLastLine="1"/>
    </xf>
    <xf numFmtId="40" fontId="12" fillId="0" borderId="13" xfId="4" applyNumberFormat="1" applyFont="1" applyFill="1" applyBorder="1" applyAlignment="1">
      <alignment horizontal="center" vertical="center"/>
    </xf>
    <xf numFmtId="40" fontId="12" fillId="0" borderId="40" xfId="4" applyNumberFormat="1" applyFont="1" applyFill="1" applyBorder="1" applyAlignment="1">
      <alignment horizontal="center" vertical="center"/>
    </xf>
    <xf numFmtId="0" fontId="12" fillId="0" borderId="37" xfId="3" applyFont="1" applyBorder="1" applyAlignment="1">
      <alignment horizontal="center" vertical="center"/>
    </xf>
    <xf numFmtId="0" fontId="12" fillId="0" borderId="40" xfId="3" applyFont="1" applyBorder="1" applyAlignment="1">
      <alignment horizontal="center" vertical="center"/>
    </xf>
    <xf numFmtId="40" fontId="12" fillId="0" borderId="37" xfId="4" applyNumberFormat="1" applyFont="1" applyFill="1" applyBorder="1" applyAlignment="1">
      <alignment horizontal="center" vertical="center"/>
    </xf>
    <xf numFmtId="0" fontId="11" fillId="0" borderId="35" xfId="3" applyFont="1" applyBorder="1" applyAlignment="1" applyProtection="1">
      <alignment horizontal="center" vertical="center" shrinkToFit="1"/>
      <protection locked="0"/>
    </xf>
    <xf numFmtId="0" fontId="11" fillId="0" borderId="43" xfId="3" applyFont="1" applyBorder="1" applyAlignment="1" applyProtection="1">
      <alignment horizontal="center" vertical="center" shrinkToFit="1"/>
      <protection locked="0"/>
    </xf>
    <xf numFmtId="40" fontId="12" fillId="0" borderId="0" xfId="4" applyNumberFormat="1" applyFont="1" applyFill="1" applyBorder="1" applyAlignment="1">
      <alignment horizontal="center" vertical="center"/>
    </xf>
    <xf numFmtId="0" fontId="8" fillId="0" borderId="9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8" fillId="0" borderId="13" xfId="3" applyFont="1" applyBorder="1" applyAlignment="1">
      <alignment horizontal="distributed" vertical="center" justifyLastLine="1"/>
    </xf>
    <xf numFmtId="0" fontId="7" fillId="0" borderId="23" xfId="3" applyBorder="1" applyAlignment="1">
      <alignment horizontal="distributed" vertical="center" justifyLastLine="1"/>
    </xf>
    <xf numFmtId="0" fontId="8" fillId="0" borderId="7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8" fillId="0" borderId="14" xfId="3" applyFont="1" applyBorder="1" applyAlignment="1">
      <alignment horizontal="distributed" vertical="center" wrapText="1" justifyLastLine="1"/>
    </xf>
    <xf numFmtId="0" fontId="8" fillId="0" borderId="0" xfId="3" applyFont="1" applyAlignment="1">
      <alignment horizontal="distributed" vertical="center" wrapText="1" justifyLastLine="1"/>
    </xf>
    <xf numFmtId="0" fontId="8" fillId="0" borderId="24" xfId="3" applyFont="1" applyBorder="1" applyAlignment="1">
      <alignment horizontal="distributed" vertical="center" wrapText="1" justifyLastLine="1"/>
    </xf>
    <xf numFmtId="0" fontId="8" fillId="0" borderId="13" xfId="3" applyFont="1" applyBorder="1" applyAlignment="1">
      <alignment vertical="center" wrapText="1"/>
    </xf>
    <xf numFmtId="0" fontId="8" fillId="0" borderId="19" xfId="3" applyFont="1" applyBorder="1" applyAlignment="1">
      <alignment vertical="center" wrapText="1"/>
    </xf>
    <xf numFmtId="0" fontId="8" fillId="0" borderId="23" xfId="3" applyFont="1" applyBorder="1" applyAlignment="1">
      <alignment vertical="center" wrapText="1"/>
    </xf>
    <xf numFmtId="0" fontId="8" fillId="0" borderId="13" xfId="3" applyFont="1" applyBorder="1" applyAlignment="1" applyProtection="1">
      <alignment horizontal="center" vertical="center"/>
      <protection hidden="1"/>
    </xf>
    <xf numFmtId="0" fontId="8" fillId="0" borderId="19" xfId="3" applyFont="1" applyBorder="1" applyAlignment="1" applyProtection="1">
      <alignment horizontal="center" vertical="center"/>
      <protection hidden="1"/>
    </xf>
    <xf numFmtId="0" fontId="8" fillId="0" borderId="23" xfId="3" applyFont="1" applyBorder="1" applyAlignment="1" applyProtection="1">
      <alignment horizontal="center" vertical="center"/>
      <protection hidden="1"/>
    </xf>
    <xf numFmtId="185" fontId="8" fillId="0" borderId="14" xfId="4" applyNumberFormat="1" applyFont="1" applyBorder="1" applyAlignment="1" applyProtection="1">
      <alignment vertical="center"/>
      <protection hidden="1"/>
    </xf>
    <xf numFmtId="185" fontId="8" fillId="0" borderId="0" xfId="4" applyNumberFormat="1" applyFont="1" applyBorder="1" applyAlignment="1" applyProtection="1">
      <alignment vertical="center"/>
      <protection hidden="1"/>
    </xf>
    <xf numFmtId="185" fontId="8" fillId="0" borderId="24" xfId="4" applyNumberFormat="1" applyFont="1" applyBorder="1" applyAlignment="1" applyProtection="1">
      <alignment vertical="center"/>
      <protection hidden="1"/>
    </xf>
    <xf numFmtId="0" fontId="8" fillId="0" borderId="12" xfId="3" applyFont="1" applyBorder="1" applyAlignment="1" applyProtection="1">
      <alignment horizontal="distributed" vertical="center" wrapText="1" justifyLastLine="1"/>
      <protection locked="0"/>
    </xf>
    <xf numFmtId="0" fontId="8" fillId="0" borderId="18" xfId="3" applyFont="1" applyBorder="1" applyAlignment="1" applyProtection="1">
      <alignment horizontal="distributed" vertical="center" wrapText="1" justifyLastLine="1"/>
      <protection locked="0"/>
    </xf>
    <xf numFmtId="0" fontId="8" fillId="0" borderId="22" xfId="3" applyFont="1" applyBorder="1" applyAlignment="1" applyProtection="1">
      <alignment horizontal="distributed" vertical="center" wrapText="1" justifyLastLine="1"/>
      <protection locked="0"/>
    </xf>
    <xf numFmtId="0" fontId="14" fillId="0" borderId="19" xfId="3" applyFont="1" applyBorder="1" applyAlignment="1" applyProtection="1">
      <alignment vertical="center" wrapText="1"/>
      <protection locked="0"/>
    </xf>
    <xf numFmtId="0" fontId="8" fillId="0" borderId="19" xfId="3" applyFont="1" applyBorder="1" applyAlignment="1" applyProtection="1">
      <alignment vertical="center" wrapText="1"/>
      <protection locked="0"/>
    </xf>
    <xf numFmtId="184" fontId="8" fillId="0" borderId="0" xfId="3" applyNumberFormat="1" applyFont="1" applyAlignment="1" applyProtection="1">
      <alignment vertical="center"/>
      <protection locked="0"/>
    </xf>
    <xf numFmtId="186" fontId="8" fillId="0" borderId="19" xfId="3" applyNumberFormat="1" applyFont="1" applyBorder="1" applyAlignment="1" applyProtection="1">
      <alignment horizontal="center" vertical="center"/>
      <protection locked="0"/>
    </xf>
    <xf numFmtId="185" fontId="8" fillId="0" borderId="0" xfId="4" applyNumberFormat="1" applyFont="1" applyBorder="1" applyAlignment="1" applyProtection="1">
      <alignment vertical="center"/>
      <protection locked="0"/>
    </xf>
    <xf numFmtId="184" fontId="8" fillId="0" borderId="14" xfId="3" applyNumberFormat="1" applyFont="1" applyBorder="1" applyAlignment="1" applyProtection="1">
      <alignment vertical="center"/>
      <protection hidden="1"/>
    </xf>
    <xf numFmtId="184" fontId="8" fillId="0" borderId="0" xfId="3" applyNumberFormat="1" applyFont="1" applyAlignment="1" applyProtection="1">
      <alignment vertical="center"/>
      <protection hidden="1"/>
    </xf>
    <xf numFmtId="184" fontId="8" fillId="0" borderId="24" xfId="3" applyNumberFormat="1" applyFont="1" applyBorder="1" applyAlignment="1" applyProtection="1">
      <alignment vertical="center"/>
      <protection hidden="1"/>
    </xf>
    <xf numFmtId="0" fontId="22" fillId="0" borderId="0" xfId="3" applyFont="1" applyAlignment="1" applyProtection="1">
      <alignment horizontal="left" vertical="center" wrapText="1"/>
      <protection locked="0"/>
    </xf>
    <xf numFmtId="0" fontId="8" fillId="0" borderId="14" xfId="3" applyFont="1" applyBorder="1" applyAlignment="1" applyProtection="1">
      <alignment horizontal="left" vertical="center" wrapText="1"/>
      <protection locked="0"/>
    </xf>
    <xf numFmtId="0" fontId="8" fillId="0" borderId="0" xfId="3" applyFont="1" applyAlignment="1" applyProtection="1">
      <alignment horizontal="left" vertical="center" wrapText="1"/>
      <protection locked="0"/>
    </xf>
    <xf numFmtId="0" fontId="8" fillId="0" borderId="24" xfId="3" applyFont="1" applyBorder="1" applyAlignment="1" applyProtection="1">
      <alignment horizontal="left" vertical="center" wrapText="1"/>
      <protection locked="0"/>
    </xf>
    <xf numFmtId="186" fontId="8" fillId="0" borderId="13" xfId="3" applyNumberFormat="1" applyFont="1" applyBorder="1" applyAlignment="1" applyProtection="1">
      <alignment horizontal="center" vertical="center"/>
      <protection hidden="1"/>
    </xf>
    <xf numFmtId="186" fontId="8" fillId="0" borderId="19" xfId="3" applyNumberFormat="1" applyFont="1" applyBorder="1" applyAlignment="1" applyProtection="1">
      <alignment horizontal="center" vertical="center"/>
      <protection hidden="1"/>
    </xf>
    <xf numFmtId="186" fontId="8" fillId="0" borderId="23" xfId="3" applyNumberFormat="1" applyFont="1" applyBorder="1" applyAlignment="1" applyProtection="1">
      <alignment horizontal="center" vertical="center"/>
      <protection hidden="1"/>
    </xf>
    <xf numFmtId="184" fontId="8" fillId="0" borderId="13" xfId="3" applyNumberFormat="1" applyFont="1" applyBorder="1" applyAlignment="1" applyProtection="1">
      <alignment vertical="center"/>
      <protection hidden="1"/>
    </xf>
    <xf numFmtId="184" fontId="8" fillId="0" borderId="19" xfId="3" applyNumberFormat="1" applyFont="1" applyBorder="1" applyAlignment="1" applyProtection="1">
      <alignment vertical="center"/>
      <protection hidden="1"/>
    </xf>
    <xf numFmtId="184" fontId="8" fillId="0" borderId="23" xfId="3" applyNumberFormat="1" applyFont="1" applyBorder="1" applyAlignment="1" applyProtection="1">
      <alignment vertical="center"/>
      <protection hidden="1"/>
    </xf>
    <xf numFmtId="185" fontId="8" fillId="0" borderId="13" xfId="4" applyNumberFormat="1" applyFont="1" applyBorder="1" applyAlignment="1" applyProtection="1">
      <alignment vertical="center"/>
      <protection hidden="1"/>
    </xf>
    <xf numFmtId="185" fontId="8" fillId="0" borderId="19" xfId="4" applyNumberFormat="1" applyFont="1" applyBorder="1" applyAlignment="1" applyProtection="1">
      <alignment vertical="center"/>
      <protection hidden="1"/>
    </xf>
    <xf numFmtId="185" fontId="8" fillId="0" borderId="23" xfId="4" applyNumberFormat="1" applyFont="1" applyBorder="1" applyAlignment="1" applyProtection="1">
      <alignment vertical="center"/>
      <protection hidden="1"/>
    </xf>
    <xf numFmtId="0" fontId="10" fillId="0" borderId="0" xfId="3" applyFont="1" applyAlignment="1">
      <alignment horizontal="center"/>
    </xf>
    <xf numFmtId="0" fontId="8" fillId="0" borderId="12" xfId="3" applyFont="1" applyBorder="1" applyAlignment="1" applyProtection="1">
      <alignment horizontal="left" vertical="center" wrapText="1"/>
      <protection locked="0"/>
    </xf>
    <xf numFmtId="0" fontId="8" fillId="0" borderId="18" xfId="3" applyFont="1" applyBorder="1" applyAlignment="1" applyProtection="1">
      <alignment horizontal="left" vertical="center" wrapText="1"/>
      <protection locked="0"/>
    </xf>
    <xf numFmtId="0" fontId="8" fillId="0" borderId="22" xfId="3" applyFont="1" applyBorder="1" applyAlignment="1" applyProtection="1">
      <alignment horizontal="left" vertical="center" wrapText="1"/>
      <protection locked="0"/>
    </xf>
    <xf numFmtId="0" fontId="8" fillId="0" borderId="14" xfId="3" applyFont="1" applyBorder="1" applyAlignment="1" applyProtection="1">
      <alignment vertical="center" wrapText="1"/>
      <protection locked="0"/>
    </xf>
    <xf numFmtId="0" fontId="8" fillId="0" borderId="0" xfId="3" applyFont="1" applyAlignment="1" applyProtection="1">
      <alignment vertical="center" wrapText="1"/>
      <protection locked="0"/>
    </xf>
    <xf numFmtId="0" fontId="8" fillId="0" borderId="24" xfId="3" applyFont="1" applyBorder="1" applyAlignment="1" applyProtection="1">
      <alignment vertical="center" wrapText="1"/>
      <protection locked="0"/>
    </xf>
    <xf numFmtId="186" fontId="8" fillId="0" borderId="14" xfId="3" applyNumberFormat="1" applyFont="1" applyBorder="1" applyAlignment="1" applyProtection="1">
      <alignment vertical="center"/>
      <protection hidden="1"/>
    </xf>
    <xf numFmtId="186" fontId="8" fillId="0" borderId="0" xfId="3" applyNumberFormat="1" applyFont="1" applyAlignment="1" applyProtection="1">
      <alignment vertical="center"/>
      <protection hidden="1"/>
    </xf>
    <xf numFmtId="186" fontId="8" fillId="0" borderId="24" xfId="3" applyNumberFormat="1" applyFont="1" applyBorder="1" applyAlignment="1" applyProtection="1">
      <alignment vertical="center"/>
      <protection hidden="1"/>
    </xf>
    <xf numFmtId="0" fontId="8" fillId="0" borderId="27" xfId="3" applyFont="1" applyBorder="1" applyAlignment="1">
      <alignment horizontal="distributed" vertical="center" wrapText="1" justifyLastLine="1"/>
    </xf>
    <xf numFmtId="0" fontId="7" fillId="0" borderId="12" xfId="3" applyBorder="1" applyAlignment="1">
      <alignment horizontal="distributed" justifyLastLine="1"/>
    </xf>
    <xf numFmtId="0" fontId="7" fillId="0" borderId="26" xfId="3" applyBorder="1" applyAlignment="1">
      <alignment horizontal="distributed" justifyLastLine="1"/>
    </xf>
    <xf numFmtId="0" fontId="7" fillId="0" borderId="22" xfId="3" applyBorder="1" applyAlignment="1">
      <alignment horizontal="distributed" justifyLastLine="1"/>
    </xf>
    <xf numFmtId="0" fontId="8" fillId="0" borderId="11" xfId="3" applyFont="1" applyBorder="1" applyAlignment="1">
      <alignment horizontal="center" vertical="center" wrapText="1"/>
    </xf>
    <xf numFmtId="0" fontId="8" fillId="0" borderId="21" xfId="3" applyFont="1" applyBorder="1" applyAlignment="1">
      <alignment horizontal="center" vertical="center" wrapText="1"/>
    </xf>
    <xf numFmtId="0" fontId="8" fillId="0" borderId="27" xfId="3" applyFont="1" applyBorder="1" applyAlignment="1" applyProtection="1">
      <alignment horizontal="distributed" vertical="center" wrapText="1" justifyLastLine="1"/>
      <protection hidden="1"/>
    </xf>
    <xf numFmtId="0" fontId="7" fillId="0" borderId="7" xfId="3" applyBorder="1" applyAlignment="1">
      <alignment horizontal="distributed" justifyLastLine="1"/>
    </xf>
    <xf numFmtId="0" fontId="7" fillId="0" borderId="18" xfId="3" applyBorder="1" applyAlignment="1">
      <alignment horizontal="distributed" justifyLastLine="1"/>
    </xf>
    <xf numFmtId="0" fontId="7" fillId="0" borderId="28" xfId="3" applyBorder="1" applyAlignment="1">
      <alignment horizontal="distributed" justifyLastLine="1"/>
    </xf>
    <xf numFmtId="0" fontId="7" fillId="0" borderId="30" xfId="3" applyBorder="1" applyAlignment="1">
      <alignment horizontal="distributed" justifyLastLine="1"/>
    </xf>
    <xf numFmtId="0" fontId="7" fillId="0" borderId="23" xfId="3" applyBorder="1" applyAlignment="1">
      <alignment horizontal="distributed" vertical="center"/>
    </xf>
    <xf numFmtId="0" fontId="8" fillId="0" borderId="14" xfId="3" applyFont="1" applyBorder="1" applyAlignment="1">
      <alignment horizontal="distributed" vertical="center" justifyLastLine="1"/>
    </xf>
    <xf numFmtId="0" fontId="8" fillId="0" borderId="0" xfId="3" applyFont="1" applyAlignment="1">
      <alignment horizontal="distributed" vertical="center" justifyLastLine="1"/>
    </xf>
    <xf numFmtId="0" fontId="8" fillId="0" borderId="24" xfId="3" applyFont="1" applyBorder="1" applyAlignment="1">
      <alignment horizontal="distributed" vertical="center" justifyLastLine="1"/>
    </xf>
    <xf numFmtId="38" fontId="8" fillId="0" borderId="8" xfId="4" applyFont="1" applyBorder="1" applyAlignment="1" applyProtection="1">
      <alignment horizontal="left" vertical="center" wrapText="1"/>
      <protection hidden="1"/>
    </xf>
    <xf numFmtId="38" fontId="8" fillId="0" borderId="25" xfId="4" applyFont="1" applyBorder="1" applyAlignment="1" applyProtection="1">
      <alignment horizontal="left" vertical="center" wrapText="1"/>
      <protection hidden="1"/>
    </xf>
    <xf numFmtId="0" fontId="8" fillId="0" borderId="12" xfId="3" applyFont="1" applyBorder="1" applyAlignment="1" applyProtection="1">
      <alignment horizontal="distributed" vertical="center" justifyLastLine="1"/>
      <protection locked="0"/>
    </xf>
    <xf numFmtId="0" fontId="8" fillId="0" borderId="18" xfId="3" applyFont="1" applyBorder="1" applyAlignment="1" applyProtection="1">
      <alignment horizontal="distributed" vertical="center" justifyLastLine="1"/>
      <protection locked="0"/>
    </xf>
    <xf numFmtId="0" fontId="8" fillId="0" borderId="22" xfId="3" applyFont="1" applyBorder="1" applyAlignment="1" applyProtection="1">
      <alignment horizontal="distributed" vertical="center" justifyLastLine="1"/>
      <protection locked="0"/>
    </xf>
    <xf numFmtId="0" fontId="22" fillId="0" borderId="12" xfId="3" applyFont="1" applyBorder="1" applyAlignment="1" applyProtection="1">
      <alignment horizontal="left" vertical="center" wrapText="1"/>
      <protection locked="0"/>
    </xf>
    <xf numFmtId="0" fontId="22" fillId="0" borderId="18" xfId="3" applyFont="1" applyBorder="1" applyAlignment="1" applyProtection="1">
      <alignment horizontal="left" vertical="center" wrapText="1"/>
      <protection locked="0"/>
    </xf>
    <xf numFmtId="0" fontId="22" fillId="0" borderId="22" xfId="3" applyFont="1" applyBorder="1" applyAlignment="1" applyProtection="1">
      <alignment horizontal="left" vertical="center" wrapText="1"/>
      <protection locked="0"/>
    </xf>
    <xf numFmtId="0" fontId="8" fillId="0" borderId="12" xfId="3" applyFont="1" applyBorder="1" applyAlignment="1">
      <alignment horizontal="distributed" vertical="center" wrapText="1" justifyLastLine="1"/>
    </xf>
    <xf numFmtId="0" fontId="8" fillId="0" borderId="26" xfId="3" applyFont="1" applyBorder="1" applyAlignment="1">
      <alignment horizontal="distributed" vertical="center" wrapText="1" justifyLastLine="1"/>
    </xf>
    <xf numFmtId="0" fontId="8" fillId="0" borderId="22" xfId="3" applyFont="1" applyBorder="1" applyAlignment="1">
      <alignment horizontal="distributed" vertical="center" wrapText="1" justifyLastLine="1"/>
    </xf>
    <xf numFmtId="0" fontId="8" fillId="0" borderId="12" xfId="3" applyFont="1" applyBorder="1" applyAlignment="1" applyProtection="1">
      <alignment horizontal="distributed" vertical="center" wrapText="1" justifyLastLine="1"/>
      <protection hidden="1"/>
    </xf>
    <xf numFmtId="0" fontId="8" fillId="0" borderId="7" xfId="3" applyFont="1" applyBorder="1" applyAlignment="1" applyProtection="1">
      <alignment horizontal="distributed" vertical="center" wrapText="1" justifyLastLine="1"/>
      <protection hidden="1"/>
    </xf>
    <xf numFmtId="0" fontId="8" fillId="0" borderId="18" xfId="3" applyFont="1" applyBorder="1" applyAlignment="1" applyProtection="1">
      <alignment horizontal="distributed" vertical="center" wrapText="1" justifyLastLine="1"/>
      <protection hidden="1"/>
    </xf>
    <xf numFmtId="0" fontId="8" fillId="0" borderId="26" xfId="3" applyFont="1" applyBorder="1" applyAlignment="1" applyProtection="1">
      <alignment horizontal="distributed" vertical="center" wrapText="1" justifyLastLine="1"/>
      <protection hidden="1"/>
    </xf>
    <xf numFmtId="0" fontId="8" fillId="0" borderId="22" xfId="3" applyFont="1" applyBorder="1" applyAlignment="1" applyProtection="1">
      <alignment horizontal="distributed" vertical="center" wrapText="1" justifyLastLine="1"/>
      <protection hidden="1"/>
    </xf>
    <xf numFmtId="0" fontId="8" fillId="0" borderId="28" xfId="3" applyFont="1" applyBorder="1" applyAlignment="1" applyProtection="1">
      <alignment horizontal="distributed" vertical="center" wrapText="1" justifyLastLine="1"/>
      <protection hidden="1"/>
    </xf>
    <xf numFmtId="0" fontId="8" fillId="0" borderId="30" xfId="3" applyFont="1" applyBorder="1" applyAlignment="1" applyProtection="1">
      <alignment horizontal="distributed" vertical="center" wrapText="1" justifyLastLine="1"/>
      <protection hidden="1"/>
    </xf>
    <xf numFmtId="0" fontId="8" fillId="0" borderId="0" xfId="3" applyFont="1" applyAlignment="1" applyProtection="1">
      <alignment horizontal="distributed" vertical="center" wrapText="1" justifyLastLine="1"/>
      <protection locked="0"/>
    </xf>
    <xf numFmtId="186" fontId="8" fillId="0" borderId="0" xfId="3" applyNumberFormat="1" applyFont="1" applyAlignment="1" applyProtection="1">
      <alignment vertical="center"/>
      <protection locked="0"/>
    </xf>
    <xf numFmtId="0" fontId="8" fillId="0" borderId="19" xfId="3" applyFont="1" applyBorder="1" applyAlignment="1" applyProtection="1">
      <alignment horizontal="center" vertical="center"/>
      <protection locked="0"/>
    </xf>
    <xf numFmtId="0" fontId="8" fillId="0" borderId="27" xfId="3" applyFont="1" applyBorder="1" applyAlignment="1">
      <alignment horizontal="left" vertical="center"/>
    </xf>
    <xf numFmtId="0" fontId="8" fillId="0" borderId="14" xfId="3" applyFont="1" applyBorder="1" applyAlignment="1">
      <alignment horizontal="left" vertical="center"/>
    </xf>
    <xf numFmtId="0" fontId="8" fillId="0" borderId="26" xfId="3" applyFont="1" applyBorder="1" applyAlignment="1">
      <alignment horizontal="left" vertical="center"/>
    </xf>
    <xf numFmtId="0" fontId="8" fillId="0" borderId="24" xfId="3" applyFont="1" applyBorder="1" applyAlignment="1">
      <alignment horizontal="left" vertical="center"/>
    </xf>
    <xf numFmtId="186" fontId="8" fillId="0" borderId="0" xfId="3" applyNumberFormat="1" applyFont="1" applyAlignment="1">
      <alignment vertical="center"/>
    </xf>
    <xf numFmtId="0" fontId="8" fillId="0" borderId="19" xfId="3" applyFont="1" applyBorder="1" applyAlignment="1">
      <alignment horizontal="center" vertical="center"/>
    </xf>
    <xf numFmtId="185" fontId="8" fillId="0" borderId="0" xfId="4" applyNumberFormat="1" applyFont="1" applyBorder="1" applyAlignment="1" applyProtection="1">
      <alignment vertical="center"/>
    </xf>
    <xf numFmtId="0" fontId="8" fillId="0" borderId="14" xfId="3" applyFont="1" applyBorder="1" applyAlignment="1" applyProtection="1">
      <alignment horizontal="distributed" vertical="center" wrapText="1" justifyLastLine="1"/>
      <protection locked="0"/>
    </xf>
    <xf numFmtId="0" fontId="8" fillId="0" borderId="24" xfId="3" applyFont="1" applyBorder="1" applyAlignment="1" applyProtection="1">
      <alignment horizontal="distributed" vertical="center" wrapText="1" justifyLastLine="1"/>
      <protection locked="0"/>
    </xf>
    <xf numFmtId="186" fontId="8" fillId="0" borderId="14" xfId="3" applyNumberFormat="1" applyFont="1" applyBorder="1" applyAlignment="1" applyProtection="1">
      <alignment vertical="center"/>
      <protection locked="0"/>
    </xf>
    <xf numFmtId="186" fontId="8" fillId="0" borderId="24" xfId="3" applyNumberFormat="1" applyFont="1" applyBorder="1" applyAlignment="1" applyProtection="1">
      <alignment vertical="center"/>
      <protection locked="0"/>
    </xf>
    <xf numFmtId="0" fontId="8" fillId="0" borderId="13" xfId="3" applyFont="1" applyBorder="1" applyAlignment="1" applyProtection="1">
      <alignment horizontal="center" vertical="center"/>
      <protection locked="0"/>
    </xf>
    <xf numFmtId="0" fontId="8" fillId="0" borderId="23" xfId="3" applyFont="1" applyBorder="1" applyAlignment="1" applyProtection="1">
      <alignment horizontal="center" vertical="center"/>
      <protection locked="0"/>
    </xf>
    <xf numFmtId="185" fontId="8" fillId="0" borderId="14" xfId="4" applyNumberFormat="1" applyFont="1" applyBorder="1" applyAlignment="1" applyProtection="1">
      <alignment vertical="center"/>
      <protection locked="0"/>
    </xf>
    <xf numFmtId="185" fontId="8" fillId="0" borderId="24" xfId="4" applyNumberFormat="1" applyFont="1" applyBorder="1" applyAlignment="1" applyProtection="1">
      <alignment vertical="center"/>
      <protection locked="0"/>
    </xf>
    <xf numFmtId="0" fontId="8" fillId="0" borderId="7" xfId="3" applyFont="1" applyBorder="1" applyAlignment="1">
      <alignment horizontal="distributed" vertical="center" wrapText="1" justifyLastLine="1"/>
    </xf>
    <xf numFmtId="0" fontId="8" fillId="0" borderId="18" xfId="3" applyFont="1" applyBorder="1" applyAlignment="1">
      <alignment horizontal="distributed" vertical="center" wrapText="1" justifyLastLine="1"/>
    </xf>
    <xf numFmtId="0" fontId="8" fillId="0" borderId="13" xfId="3" applyFont="1" applyBorder="1" applyAlignment="1">
      <alignment horizontal="center" vertical="center" wrapText="1"/>
    </xf>
    <xf numFmtId="0" fontId="8" fillId="0" borderId="23" xfId="3" applyFont="1" applyBorder="1" applyAlignment="1">
      <alignment horizontal="center" vertical="center"/>
    </xf>
    <xf numFmtId="0" fontId="8" fillId="0" borderId="1" xfId="3" applyFont="1" applyBorder="1" applyAlignment="1">
      <alignment horizontal="center"/>
    </xf>
    <xf numFmtId="0" fontId="8" fillId="0" borderId="28" xfId="3" applyFont="1" applyBorder="1" applyAlignment="1">
      <alignment horizontal="distributed" vertical="center" wrapText="1" justifyLastLine="1"/>
    </xf>
    <xf numFmtId="0" fontId="8" fillId="0" borderId="30" xfId="3" applyFont="1" applyBorder="1" applyAlignment="1">
      <alignment horizontal="distributed" vertical="center" wrapText="1" justifyLastLine="1"/>
    </xf>
    <xf numFmtId="0" fontId="7" fillId="0" borderId="0" xfId="6" applyAlignment="1">
      <alignment horizontal="center" vertical="center" shrinkToFit="1"/>
    </xf>
    <xf numFmtId="0" fontId="7" fillId="0" borderId="7" xfId="6" applyBorder="1" applyAlignment="1">
      <alignment horizontal="right" vertical="center"/>
    </xf>
    <xf numFmtId="0" fontId="7" fillId="0" borderId="0" xfId="6" applyAlignment="1">
      <alignment horizontal="right" vertical="center"/>
    </xf>
    <xf numFmtId="0" fontId="0" fillId="0" borderId="7" xfId="6" applyFont="1" applyBorder="1" applyAlignment="1">
      <alignment horizontal="right" vertical="center"/>
    </xf>
    <xf numFmtId="0" fontId="0" fillId="0" borderId="29" xfId="6" applyFont="1" applyBorder="1" applyAlignment="1">
      <alignment horizontal="right" vertical="center"/>
    </xf>
    <xf numFmtId="0" fontId="7" fillId="0" borderId="29" xfId="6" applyBorder="1" applyAlignment="1">
      <alignment horizontal="right" vertical="center"/>
    </xf>
    <xf numFmtId="0" fontId="7" fillId="0" borderId="33" xfId="6" applyBorder="1" applyAlignment="1">
      <alignment horizontal="right" vertical="center"/>
    </xf>
    <xf numFmtId="0" fontId="0" fillId="0" borderId="50" xfId="6" applyFont="1" applyBorder="1" applyAlignment="1">
      <alignment horizontal="center" vertical="center"/>
    </xf>
    <xf numFmtId="0" fontId="7" fillId="0" borderId="51" xfId="6" applyBorder="1" applyAlignment="1">
      <alignment horizontal="center" vertical="center"/>
    </xf>
    <xf numFmtId="0" fontId="0" fillId="0" borderId="53" xfId="6" applyFont="1" applyBorder="1" applyAlignment="1">
      <alignment horizontal="center" vertical="center"/>
    </xf>
    <xf numFmtId="0" fontId="7" fillId="0" borderId="53" xfId="6" applyBorder="1" applyAlignment="1">
      <alignment horizontal="center" vertical="center"/>
    </xf>
    <xf numFmtId="0" fontId="7" fillId="0" borderId="54" xfId="6" applyBorder="1" applyAlignment="1">
      <alignment horizontal="center" vertical="center"/>
    </xf>
    <xf numFmtId="0" fontId="0" fillId="0" borderId="9" xfId="6" applyFont="1" applyBorder="1" applyAlignment="1">
      <alignment horizontal="center" vertical="center"/>
    </xf>
    <xf numFmtId="0" fontId="7" fillId="0" borderId="3" xfId="6" applyBorder="1" applyAlignment="1">
      <alignment horizontal="center" vertical="center"/>
    </xf>
    <xf numFmtId="0" fontId="0" fillId="0" borderId="3" xfId="6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</cellXfs>
  <cellStyles count="7">
    <cellStyle name="パーセント 2" xfId="5" xr:uid="{00000000-0005-0000-0000-000000000000}"/>
    <cellStyle name="桁区切り" xfId="2" builtinId="6"/>
    <cellStyle name="桁区切り 2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  <cellStyle name="標準_搬出費試算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1407;&#22823;&#27810;\16&#3537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書裏１ "/>
      <sheetName val="設計説明書"/>
      <sheetName val="工種別内訳書（総括書）"/>
      <sheetName val="内訳書1"/>
      <sheetName val="内訳書２"/>
      <sheetName val="内訳書3"/>
      <sheetName val="内訳書4"/>
      <sheetName val="材料品調書"/>
      <sheetName val="共通仮設費"/>
      <sheetName val="一般管理費"/>
      <sheetName val="現場管理費"/>
      <sheetName val="タイトル"/>
      <sheetName val="リスト"/>
      <sheetName val="谷止工数量表"/>
      <sheetName val="金抜き表紙　数量内訳書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9">
          <cell r="C89" t="str">
            <v>m</v>
          </cell>
        </row>
        <row r="90">
          <cell r="C90" t="str">
            <v>㎡</v>
          </cell>
        </row>
        <row r="91">
          <cell r="C91" t="str">
            <v>㎥</v>
          </cell>
        </row>
        <row r="92">
          <cell r="C92" t="str">
            <v>㎜</v>
          </cell>
        </row>
        <row r="93">
          <cell r="C93" t="str">
            <v>㎝</v>
          </cell>
        </row>
        <row r="94">
          <cell r="C94" t="str">
            <v>m</v>
          </cell>
        </row>
        <row r="95">
          <cell r="C95" t="str">
            <v>㎞</v>
          </cell>
        </row>
        <row r="96">
          <cell r="C96" t="str">
            <v>ｇ</v>
          </cell>
        </row>
        <row r="97">
          <cell r="C97" t="str">
            <v>㎏</v>
          </cell>
        </row>
        <row r="98">
          <cell r="C98" t="str">
            <v>ｔ</v>
          </cell>
        </row>
        <row r="99">
          <cell r="C99" t="str">
            <v>ha</v>
          </cell>
        </row>
        <row r="100">
          <cell r="C100" t="str">
            <v>本</v>
          </cell>
        </row>
        <row r="101">
          <cell r="C101" t="str">
            <v>個</v>
          </cell>
        </row>
        <row r="102">
          <cell r="C102" t="str">
            <v>枚</v>
          </cell>
        </row>
        <row r="103">
          <cell r="C103" t="str">
            <v>基</v>
          </cell>
        </row>
        <row r="104">
          <cell r="C104" t="str">
            <v>式</v>
          </cell>
        </row>
        <row r="105">
          <cell r="C105" t="str">
            <v>箇所</v>
          </cell>
        </row>
        <row r="106">
          <cell r="C106" t="str">
            <v>組</v>
          </cell>
        </row>
        <row r="107">
          <cell r="C107" t="str">
            <v>袋</v>
          </cell>
        </row>
        <row r="108">
          <cell r="C108" t="str">
            <v>人</v>
          </cell>
        </row>
        <row r="111">
          <cell r="C111" t="str">
            <v>治山標単No.</v>
          </cell>
        </row>
        <row r="112">
          <cell r="C112" t="str">
            <v>代価表No.</v>
          </cell>
        </row>
        <row r="113">
          <cell r="C113" t="str">
            <v>積算資料</v>
          </cell>
        </row>
        <row r="114">
          <cell r="C114" t="str">
            <v>建設物価</v>
          </cell>
        </row>
        <row r="115">
          <cell r="C115" t="str">
            <v>千円未満切り捨て</v>
          </cell>
        </row>
        <row r="118">
          <cell r="C118" t="str">
            <v>仮設費</v>
          </cell>
        </row>
        <row r="119">
          <cell r="C119" t="str">
            <v>運搬費</v>
          </cell>
        </row>
        <row r="120">
          <cell r="C120" t="str">
            <v>準備費</v>
          </cell>
        </row>
        <row r="121">
          <cell r="C121" t="str">
            <v>事業損失防止施設費</v>
          </cell>
        </row>
        <row r="122">
          <cell r="C122" t="str">
            <v>安全費</v>
          </cell>
        </row>
        <row r="123">
          <cell r="C123" t="str">
            <v>役務費</v>
          </cell>
        </row>
        <row r="124">
          <cell r="C124" t="str">
            <v>技術管理費</v>
          </cell>
        </row>
        <row r="125">
          <cell r="C125" t="str">
            <v>営繕費</v>
          </cell>
        </row>
        <row r="126">
          <cell r="C126" t="str">
            <v>計</v>
          </cell>
        </row>
        <row r="135">
          <cell r="C135" t="str">
            <v>P.C橋工事</v>
          </cell>
          <cell r="D135">
            <v>0.25469999999999998</v>
          </cell>
          <cell r="E135">
            <v>1137.0999999999999</v>
          </cell>
          <cell r="F135">
            <v>-0.24340000000000001</v>
          </cell>
          <cell r="G135">
            <v>0.15390000000000001</v>
          </cell>
          <cell r="H135">
            <v>27.8</v>
          </cell>
          <cell r="I135">
            <v>-3.7499999999999999E-2</v>
          </cell>
        </row>
        <row r="136">
          <cell r="C136" t="str">
            <v>海岸工事</v>
          </cell>
          <cell r="D136">
            <v>0.1363</v>
          </cell>
          <cell r="E136">
            <v>155.80000000000001</v>
          </cell>
          <cell r="F136">
            <v>-0.15609999999999999</v>
          </cell>
          <cell r="G136">
            <v>0.1817</v>
          </cell>
          <cell r="H136">
            <v>49.6</v>
          </cell>
          <cell r="I136">
            <v>-6.3700000000000007E-2</v>
          </cell>
        </row>
        <row r="137">
          <cell r="C137" t="str">
            <v>河川・道路構造物工事</v>
          </cell>
          <cell r="D137">
            <v>0.20150000000000001</v>
          </cell>
          <cell r="E137">
            <v>843.9</v>
          </cell>
          <cell r="F137">
            <v>-0.23930000000000001</v>
          </cell>
          <cell r="G137">
            <v>0.16900000000000001</v>
          </cell>
          <cell r="H137">
            <v>29.8</v>
          </cell>
          <cell r="I137">
            <v>-3.5999999999999997E-2</v>
          </cell>
        </row>
        <row r="138">
          <cell r="C138" t="str">
            <v>河川工事</v>
          </cell>
          <cell r="D138">
            <v>0.2104</v>
          </cell>
          <cell r="E138">
            <v>3052</v>
          </cell>
          <cell r="F138">
            <v>-0.31890000000000002</v>
          </cell>
          <cell r="G138">
            <v>0.19400000000000001</v>
          </cell>
          <cell r="H138">
            <v>72.099999999999994</v>
          </cell>
          <cell r="I138">
            <v>-8.3299999999999999E-2</v>
          </cell>
        </row>
        <row r="139">
          <cell r="C139" t="str">
            <v>管理道開設工事</v>
          </cell>
          <cell r="D139">
            <v>0.20880000000000001</v>
          </cell>
          <cell r="E139">
            <v>1156.5</v>
          </cell>
          <cell r="F139">
            <v>-0.25719999999999998</v>
          </cell>
          <cell r="G139">
            <v>0.2117</v>
          </cell>
          <cell r="H139">
            <v>71.8</v>
          </cell>
          <cell r="I139">
            <v>-7.7499999999999999E-2</v>
          </cell>
        </row>
        <row r="140">
          <cell r="C140" t="str">
            <v>治山・地すべり等工事</v>
          </cell>
          <cell r="D140">
            <v>0.21</v>
          </cell>
          <cell r="E140">
            <v>2582.4</v>
          </cell>
          <cell r="F140">
            <v>-0.30830000000000002</v>
          </cell>
          <cell r="G140">
            <v>0.26740000000000003</v>
          </cell>
          <cell r="H140">
            <v>134.30000000000001</v>
          </cell>
          <cell r="I140">
            <v>-0.1024</v>
          </cell>
        </row>
        <row r="141">
          <cell r="C141" t="str">
            <v>森林整備A</v>
          </cell>
          <cell r="D141">
            <v>0.2031</v>
          </cell>
          <cell r="E141">
            <v>1278</v>
          </cell>
          <cell r="F141">
            <v>-0.26540000000000002</v>
          </cell>
          <cell r="G141">
            <v>0.25030000000000002</v>
          </cell>
          <cell r="H141">
            <v>81</v>
          </cell>
          <cell r="I141">
            <v>-7.4499999999999997E-2</v>
          </cell>
        </row>
        <row r="142">
          <cell r="C142" t="str">
            <v>森林整備B</v>
          </cell>
          <cell r="D142">
            <v>0.10150000000000001</v>
          </cell>
          <cell r="E142">
            <v>639</v>
          </cell>
          <cell r="F142">
            <v>-0.26540000000000002</v>
          </cell>
          <cell r="G142">
            <v>0.25030000000000002</v>
          </cell>
          <cell r="H142">
            <v>81</v>
          </cell>
          <cell r="I142">
            <v>-7.4499999999999997E-2</v>
          </cell>
        </row>
        <row r="143">
          <cell r="C143" t="str">
            <v>鋼橋架設工事</v>
          </cell>
          <cell r="D143">
            <v>0.21640000000000001</v>
          </cell>
          <cell r="E143">
            <v>424.4</v>
          </cell>
          <cell r="F143">
            <v>-0.19070000000000001</v>
          </cell>
          <cell r="G143">
            <v>0.18640000000000001</v>
          </cell>
          <cell r="H143">
            <v>97.1</v>
          </cell>
          <cell r="I143">
            <v>-0.1047</v>
          </cell>
        </row>
        <row r="144">
          <cell r="C144" t="str">
            <v>道路維持工事</v>
          </cell>
          <cell r="D144">
            <v>0.21210000000000001</v>
          </cell>
          <cell r="E144">
            <v>1351.9</v>
          </cell>
          <cell r="F144">
            <v>-0.26619999999999999</v>
          </cell>
          <cell r="G144">
            <v>0.27139999999999997</v>
          </cell>
          <cell r="H144">
            <v>69.099999999999994</v>
          </cell>
          <cell r="I144">
            <v>-5.9299999999999999E-2</v>
          </cell>
        </row>
        <row r="145">
          <cell r="C145" t="str">
            <v>道路工事</v>
          </cell>
          <cell r="D145">
            <v>0.20880000000000001</v>
          </cell>
          <cell r="E145">
            <v>1156.5</v>
          </cell>
          <cell r="F145">
            <v>-0.25719999999999998</v>
          </cell>
          <cell r="G145">
            <v>0.2525</v>
          </cell>
          <cell r="H145">
            <v>70.900000000000006</v>
          </cell>
          <cell r="I145">
            <v>-6.5500000000000003E-2</v>
          </cell>
        </row>
        <row r="146">
          <cell r="C146" t="str">
            <v>トンネル工事</v>
          </cell>
          <cell r="D146">
            <v>0.18379999999999999</v>
          </cell>
          <cell r="E146">
            <v>439.9</v>
          </cell>
          <cell r="F146">
            <v>-0.19700000000000001</v>
          </cell>
          <cell r="G146">
            <v>0.25840000000000002</v>
          </cell>
          <cell r="H146">
            <v>44.7</v>
          </cell>
          <cell r="I146">
            <v>-3.4000000000000002E-2</v>
          </cell>
        </row>
        <row r="147">
          <cell r="C147" t="str">
            <v>公園用地造成工事</v>
          </cell>
          <cell r="D147">
            <v>0.2031</v>
          </cell>
          <cell r="E147">
            <v>1278</v>
          </cell>
          <cell r="F147">
            <v>-0.26540000000000002</v>
          </cell>
          <cell r="G147">
            <v>0.25030000000000002</v>
          </cell>
          <cell r="H147">
            <v>81</v>
          </cell>
          <cell r="I147">
            <v>-7.4499999999999997E-2</v>
          </cell>
        </row>
        <row r="148">
          <cell r="C148" t="str">
            <v>舗装工事</v>
          </cell>
          <cell r="D148">
            <v>0.2177</v>
          </cell>
          <cell r="E148">
            <v>660.1</v>
          </cell>
          <cell r="F148">
            <v>-0.21859999999999999</v>
          </cell>
          <cell r="G148">
            <v>0.2087</v>
          </cell>
          <cell r="H148">
            <v>50.2</v>
          </cell>
          <cell r="I148">
            <v>-5.57E-2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view="pageBreakPreview" zoomScale="115" zoomScaleNormal="115" zoomScaleSheetLayoutView="115" workbookViewId="0">
      <selection activeCell="O10" sqref="O10"/>
    </sheetView>
  </sheetViews>
  <sheetFormatPr defaultColWidth="9" defaultRowHeight="13.5" x14ac:dyDescent="0.4"/>
  <cols>
    <col min="1" max="1" width="2.75" style="6" customWidth="1"/>
    <col min="2" max="2" width="9.25" style="6" customWidth="1"/>
    <col min="3" max="3" width="8.375" style="6" customWidth="1"/>
    <col min="4" max="4" width="8.125" style="6" customWidth="1"/>
    <col min="5" max="5" width="7" style="6" customWidth="1"/>
    <col min="6" max="6" width="16.375" style="6" customWidth="1"/>
    <col min="7" max="7" width="11.5" style="6" customWidth="1"/>
    <col min="8" max="8" width="11" style="6" customWidth="1"/>
    <col min="9" max="9" width="10.125" style="6" customWidth="1"/>
    <col min="10" max="10" width="6.5" style="6" customWidth="1"/>
    <col min="11" max="16384" width="9" style="6"/>
  </cols>
  <sheetData>
    <row r="1" spans="1:9" ht="9.75" customHeight="1" x14ac:dyDescent="0.4">
      <c r="A1" s="3"/>
      <c r="B1" s="4"/>
      <c r="C1" s="4"/>
      <c r="D1" s="4"/>
      <c r="E1" s="4"/>
      <c r="F1" s="4"/>
      <c r="G1" s="4"/>
      <c r="H1" s="4"/>
      <c r="I1" s="5"/>
    </row>
    <row r="2" spans="1:9" ht="20.25" customHeight="1" x14ac:dyDescent="0.4">
      <c r="A2" s="7"/>
      <c r="B2" s="8"/>
      <c r="C2" s="9" t="s">
        <v>22</v>
      </c>
      <c r="D2" s="9"/>
      <c r="E2" s="9"/>
      <c r="F2" s="9"/>
      <c r="G2" s="10"/>
      <c r="H2" s="9" t="s">
        <v>23</v>
      </c>
      <c r="I2" s="11"/>
    </row>
    <row r="3" spans="1:9" ht="13.5" customHeight="1" x14ac:dyDescent="0.4">
      <c r="A3" s="12"/>
      <c r="B3" s="13"/>
      <c r="C3" s="14"/>
      <c r="I3" s="15" t="str">
        <f>IF(F7="","","上段：変更　下段：当初")</f>
        <v/>
      </c>
    </row>
    <row r="4" spans="1:9" x14ac:dyDescent="0.4">
      <c r="A4" s="16" t="s">
        <v>24</v>
      </c>
      <c r="B4" s="17"/>
      <c r="C4" s="18"/>
      <c r="D4" s="19"/>
      <c r="E4" s="20"/>
      <c r="F4" s="21"/>
      <c r="G4" s="19"/>
      <c r="H4" s="22"/>
      <c r="I4" s="23"/>
    </row>
    <row r="5" spans="1:9" x14ac:dyDescent="0.4">
      <c r="A5" s="24"/>
      <c r="B5" s="470" t="s">
        <v>25</v>
      </c>
      <c r="C5" s="471"/>
      <c r="D5" s="25" t="s">
        <v>26</v>
      </c>
      <c r="E5" s="26" t="s">
        <v>27</v>
      </c>
      <c r="F5" s="27" t="s">
        <v>28</v>
      </c>
      <c r="G5" s="28" t="s">
        <v>29</v>
      </c>
      <c r="H5" s="10"/>
      <c r="I5" s="29"/>
    </row>
    <row r="6" spans="1:9" x14ac:dyDescent="0.4">
      <c r="A6" s="30"/>
      <c r="B6" s="472"/>
      <c r="C6" s="473"/>
      <c r="D6" s="31"/>
      <c r="E6" s="32"/>
      <c r="F6" s="33" t="s">
        <v>30</v>
      </c>
      <c r="G6" s="34"/>
      <c r="H6" s="35"/>
      <c r="I6" s="36"/>
    </row>
    <row r="7" spans="1:9" x14ac:dyDescent="0.4">
      <c r="A7" s="37"/>
      <c r="B7" s="38"/>
      <c r="C7" s="39"/>
      <c r="D7" s="40"/>
      <c r="E7" s="41"/>
      <c r="F7" s="42" t="str">
        <f>IF(№1工種別内訳書!G40="","",№1工種別内訳書!G40)</f>
        <v/>
      </c>
      <c r="G7" s="28"/>
      <c r="I7" s="43"/>
    </row>
    <row r="8" spans="1:9" x14ac:dyDescent="0.4">
      <c r="A8" s="474" t="str">
        <f>№1工種別内訳書!A8</f>
        <v>植栽工</v>
      </c>
      <c r="B8" s="475"/>
      <c r="C8" s="476"/>
      <c r="D8" s="44">
        <f>№1工種別内訳書!D8</f>
        <v>3.85</v>
      </c>
      <c r="E8" s="45" t="s">
        <v>31</v>
      </c>
      <c r="F8" s="46">
        <f>ROUNDDOWN(№1工種別内訳書!G41,-3)</f>
        <v>1000</v>
      </c>
      <c r="G8" s="47" t="s">
        <v>32</v>
      </c>
      <c r="H8" s="48"/>
      <c r="I8" s="43"/>
    </row>
    <row r="9" spans="1:9" x14ac:dyDescent="0.4">
      <c r="A9" s="49"/>
      <c r="B9" s="50"/>
      <c r="C9" s="51"/>
      <c r="D9" s="31"/>
      <c r="E9" s="32"/>
      <c r="F9" s="52"/>
      <c r="G9" s="34"/>
      <c r="H9" s="35"/>
      <c r="I9" s="36"/>
    </row>
    <row r="10" spans="1:9" ht="13.5" customHeight="1" x14ac:dyDescent="0.4">
      <c r="A10" s="37"/>
      <c r="C10" s="41"/>
      <c r="D10" s="40"/>
      <c r="E10" s="41"/>
      <c r="F10" s="46" t="str">
        <f>IF(F7="","",F7)</f>
        <v/>
      </c>
      <c r="G10" s="40"/>
      <c r="I10" s="43"/>
    </row>
    <row r="11" spans="1:9" ht="13.5" customHeight="1" x14ac:dyDescent="0.4">
      <c r="A11" s="37" t="s">
        <v>33</v>
      </c>
      <c r="C11" s="41"/>
      <c r="D11" s="6" t="s">
        <v>34</v>
      </c>
      <c r="E11" s="53"/>
      <c r="F11" s="46">
        <f>F8</f>
        <v>1000</v>
      </c>
      <c r="H11" s="10"/>
      <c r="I11" s="43"/>
    </row>
    <row r="12" spans="1:9" ht="13.5" customHeight="1" x14ac:dyDescent="0.4">
      <c r="A12" s="49"/>
      <c r="B12" s="35"/>
      <c r="C12" s="32"/>
      <c r="D12" s="31"/>
      <c r="E12" s="32"/>
      <c r="F12" s="54"/>
      <c r="G12" s="31"/>
      <c r="H12" s="35"/>
      <c r="I12" s="36"/>
    </row>
    <row r="13" spans="1:9" ht="13.5" customHeight="1" x14ac:dyDescent="0.4">
      <c r="A13" s="55"/>
      <c r="B13" s="22"/>
      <c r="C13" s="56"/>
      <c r="D13" s="19"/>
      <c r="E13" s="20"/>
      <c r="F13" s="46" t="str">
        <f>IF('№2工種別内訳書（共通仮設費）'!G13="","",'№2工種別内訳書（共通仮設費）'!G13)</f>
        <v/>
      </c>
      <c r="G13" s="40"/>
      <c r="H13" s="22"/>
      <c r="I13" s="23"/>
    </row>
    <row r="14" spans="1:9" ht="13.5" customHeight="1" x14ac:dyDescent="0.4">
      <c r="A14" s="37"/>
      <c r="B14" s="6" t="s">
        <v>35</v>
      </c>
      <c r="C14" s="41"/>
      <c r="D14" s="477" t="s">
        <v>36</v>
      </c>
      <c r="E14" s="478"/>
      <c r="F14" s="46">
        <f>ROUNDDOWN('№2工種別内訳書（共通仮設費）'!G14,-3)</f>
        <v>0</v>
      </c>
      <c r="G14" s="47" t="s">
        <v>37</v>
      </c>
      <c r="I14" s="43"/>
    </row>
    <row r="15" spans="1:9" ht="13.5" customHeight="1" x14ac:dyDescent="0.4">
      <c r="A15" s="49"/>
      <c r="B15" s="35"/>
      <c r="C15" s="32"/>
      <c r="D15" s="31"/>
      <c r="E15" s="32"/>
      <c r="F15" s="54"/>
      <c r="G15" s="31"/>
      <c r="H15" s="35"/>
      <c r="I15" s="36"/>
    </row>
    <row r="16" spans="1:9" ht="13.5" customHeight="1" x14ac:dyDescent="0.4">
      <c r="A16" s="37"/>
      <c r="C16" s="41"/>
      <c r="D16" s="40"/>
      <c r="E16" s="41"/>
      <c r="F16" s="57" t="str">
        <f>IF('№3工種別内訳書（現場管理費）'!G13&lt;&gt;"",'№3工種別内訳書（現場管理費）'!G13,"")</f>
        <v/>
      </c>
      <c r="G16" s="40"/>
      <c r="I16" s="23"/>
    </row>
    <row r="17" spans="1:9" ht="13.5" customHeight="1" x14ac:dyDescent="0.4">
      <c r="A17" s="37"/>
      <c r="B17" s="6" t="s">
        <v>38</v>
      </c>
      <c r="C17" s="41"/>
      <c r="D17" s="477" t="s">
        <v>36</v>
      </c>
      <c r="E17" s="478"/>
      <c r="F17" s="46">
        <f>ROUNDDOWN('№3工種別内訳書（現場管理費）'!G14,-3)</f>
        <v>0</v>
      </c>
      <c r="G17" s="47" t="s">
        <v>39</v>
      </c>
      <c r="H17" s="10"/>
      <c r="I17" s="43"/>
    </row>
    <row r="18" spans="1:9" ht="13.5" customHeight="1" x14ac:dyDescent="0.4">
      <c r="A18" s="49"/>
      <c r="B18" s="35"/>
      <c r="C18" s="32"/>
      <c r="D18" s="31"/>
      <c r="E18" s="32"/>
      <c r="F18" s="54"/>
      <c r="G18" s="34"/>
      <c r="H18" s="58"/>
      <c r="I18" s="36"/>
    </row>
    <row r="19" spans="1:9" ht="13.5" customHeight="1" x14ac:dyDescent="0.4">
      <c r="A19" s="37"/>
      <c r="B19" s="22"/>
      <c r="C19" s="20"/>
      <c r="D19" s="19"/>
      <c r="E19" s="20"/>
      <c r="F19" s="57" t="str">
        <f>IF(F16="","",F13+F16)</f>
        <v/>
      </c>
      <c r="G19" s="40"/>
      <c r="I19" s="23"/>
    </row>
    <row r="20" spans="1:9" ht="13.5" customHeight="1" x14ac:dyDescent="0.4">
      <c r="A20" s="37" t="s">
        <v>40</v>
      </c>
      <c r="C20" s="41"/>
      <c r="D20" s="28"/>
      <c r="E20" s="53"/>
      <c r="F20" s="46">
        <f>F17+F14</f>
        <v>0</v>
      </c>
      <c r="H20" s="10"/>
      <c r="I20" s="59"/>
    </row>
    <row r="21" spans="1:9" ht="13.5" customHeight="1" x14ac:dyDescent="0.4">
      <c r="A21" s="49"/>
      <c r="B21" s="35"/>
      <c r="C21" s="32"/>
      <c r="D21" s="31"/>
      <c r="E21" s="32"/>
      <c r="F21" s="54"/>
      <c r="G21" s="31"/>
      <c r="H21" s="35"/>
      <c r="I21" s="36"/>
    </row>
    <row r="22" spans="1:9" ht="13.5" customHeight="1" x14ac:dyDescent="0.4">
      <c r="A22" s="37"/>
      <c r="B22" s="22"/>
      <c r="C22" s="20"/>
      <c r="D22" s="19"/>
      <c r="E22" s="20"/>
      <c r="F22" s="57" t="str">
        <f>IF(F19="","",F10+F19)</f>
        <v/>
      </c>
      <c r="G22" s="40"/>
      <c r="H22" s="22"/>
      <c r="I22" s="23"/>
    </row>
    <row r="23" spans="1:9" ht="13.5" customHeight="1" x14ac:dyDescent="0.4">
      <c r="A23" s="37" t="s">
        <v>41</v>
      </c>
      <c r="D23" s="28"/>
      <c r="E23" s="53"/>
      <c r="F23" s="46">
        <f>F20+F11</f>
        <v>1000</v>
      </c>
      <c r="H23" s="10"/>
      <c r="I23" s="59"/>
    </row>
    <row r="24" spans="1:9" ht="13.5" customHeight="1" x14ac:dyDescent="0.4">
      <c r="A24" s="49"/>
      <c r="C24" s="41"/>
      <c r="D24" s="31"/>
      <c r="E24" s="32"/>
      <c r="F24" s="54"/>
      <c r="G24" s="34"/>
      <c r="H24" s="58"/>
      <c r="I24" s="36"/>
    </row>
    <row r="25" spans="1:9" ht="13.5" customHeight="1" x14ac:dyDescent="0.4">
      <c r="A25" s="37"/>
      <c r="B25" s="22"/>
      <c r="C25" s="20"/>
      <c r="D25" s="19"/>
      <c r="E25" s="20"/>
      <c r="F25" s="57" t="str">
        <f>IF('№4工種別内訳書（一般管理費）'!G13="","",'№4工種別内訳書（一般管理費）'!G13)</f>
        <v/>
      </c>
      <c r="G25" s="40"/>
      <c r="I25" s="23"/>
    </row>
    <row r="26" spans="1:9" ht="13.5" customHeight="1" x14ac:dyDescent="0.4">
      <c r="A26" s="37"/>
      <c r="B26" s="6" t="s">
        <v>42</v>
      </c>
      <c r="C26" s="41"/>
      <c r="D26" s="477" t="s">
        <v>36</v>
      </c>
      <c r="E26" s="478"/>
      <c r="F26" s="46">
        <f>ROUNDDOWN('№4工種別内訳書（一般管理費）'!G50,-3)</f>
        <v>0</v>
      </c>
      <c r="G26" s="47" t="s">
        <v>43</v>
      </c>
      <c r="H26" s="10"/>
      <c r="I26" s="60"/>
    </row>
    <row r="27" spans="1:9" ht="13.5" customHeight="1" x14ac:dyDescent="0.4">
      <c r="A27" s="49"/>
      <c r="B27" s="35"/>
      <c r="C27" s="32"/>
      <c r="D27" s="31"/>
      <c r="E27" s="32"/>
      <c r="F27" s="54"/>
      <c r="G27" s="31"/>
      <c r="H27" s="35"/>
      <c r="I27" s="36"/>
    </row>
    <row r="28" spans="1:9" ht="13.5" customHeight="1" x14ac:dyDescent="0.4">
      <c r="A28" s="37"/>
      <c r="B28" s="22"/>
      <c r="C28" s="20"/>
      <c r="D28" s="19"/>
      <c r="E28" s="20"/>
      <c r="F28" s="57" t="str">
        <f>IF(F25="","",F22+F25)</f>
        <v/>
      </c>
      <c r="G28" s="40"/>
      <c r="H28" s="22"/>
      <c r="I28" s="23"/>
    </row>
    <row r="29" spans="1:9" ht="13.5" customHeight="1" x14ac:dyDescent="0.4">
      <c r="A29" s="37" t="s">
        <v>44</v>
      </c>
      <c r="C29" s="41"/>
      <c r="D29" s="28"/>
      <c r="E29" s="53"/>
      <c r="F29" s="46">
        <f>F26+F23</f>
        <v>1000</v>
      </c>
      <c r="H29" s="10"/>
      <c r="I29" s="59"/>
    </row>
    <row r="30" spans="1:9" ht="13.5" customHeight="1" x14ac:dyDescent="0.4">
      <c r="A30" s="49"/>
      <c r="B30" s="35"/>
      <c r="C30" s="32"/>
      <c r="D30" s="31"/>
      <c r="E30" s="32"/>
      <c r="F30" s="54"/>
      <c r="G30" s="31"/>
      <c r="H30" s="35"/>
      <c r="I30" s="36"/>
    </row>
    <row r="31" spans="1:9" ht="13.5" customHeight="1" x14ac:dyDescent="0.4">
      <c r="A31" s="37"/>
      <c r="B31" s="22"/>
      <c r="C31" s="20"/>
      <c r="D31" s="19"/>
      <c r="E31" s="20"/>
      <c r="F31" s="57"/>
      <c r="G31" s="40"/>
      <c r="H31" s="22"/>
      <c r="I31" s="43"/>
    </row>
    <row r="32" spans="1:9" ht="13.5" customHeight="1" x14ac:dyDescent="0.4">
      <c r="A32" s="37" t="s">
        <v>45</v>
      </c>
      <c r="C32" s="41"/>
      <c r="D32" s="28"/>
      <c r="E32" s="53"/>
      <c r="F32" s="46">
        <f>ROUNDDOWN(F29*0.1,0)</f>
        <v>100</v>
      </c>
      <c r="I32" s="43"/>
    </row>
    <row r="33" spans="1:11" ht="13.5" customHeight="1" x14ac:dyDescent="0.4">
      <c r="A33" s="49"/>
      <c r="B33" s="35"/>
      <c r="C33" s="32"/>
      <c r="D33" s="31"/>
      <c r="E33" s="32"/>
      <c r="F33" s="54"/>
      <c r="G33" s="31"/>
      <c r="H33" s="35"/>
      <c r="I33" s="36"/>
    </row>
    <row r="34" spans="1:11" ht="13.5" customHeight="1" x14ac:dyDescent="0.4">
      <c r="A34" s="37"/>
      <c r="B34" s="22"/>
      <c r="C34" s="20"/>
      <c r="D34" s="19"/>
      <c r="E34" s="20"/>
      <c r="F34" s="46"/>
      <c r="G34" s="40"/>
      <c r="I34" s="23"/>
    </row>
    <row r="35" spans="1:11" ht="13.5" customHeight="1" x14ac:dyDescent="0.4">
      <c r="A35" s="37" t="s">
        <v>46</v>
      </c>
      <c r="C35" s="41"/>
      <c r="D35" s="40"/>
      <c r="E35" s="41"/>
      <c r="F35" s="46">
        <f>F29+F32</f>
        <v>1100</v>
      </c>
      <c r="H35" s="10"/>
      <c r="I35" s="60"/>
      <c r="K35" s="61"/>
    </row>
    <row r="36" spans="1:11" ht="13.5" customHeight="1" x14ac:dyDescent="0.4">
      <c r="A36" s="49"/>
      <c r="B36" s="35"/>
      <c r="C36" s="32"/>
      <c r="D36" s="31"/>
      <c r="E36" s="32"/>
      <c r="F36" s="54"/>
      <c r="G36" s="31"/>
      <c r="H36" s="35"/>
      <c r="I36" s="36"/>
    </row>
    <row r="37" spans="1:11" ht="13.5" customHeight="1" x14ac:dyDescent="0.4">
      <c r="A37" s="55"/>
      <c r="B37" s="22"/>
      <c r="C37" s="20"/>
      <c r="D37" s="19"/>
      <c r="E37" s="20"/>
      <c r="F37" s="57"/>
      <c r="G37" s="19"/>
      <c r="H37" s="22"/>
      <c r="I37" s="23"/>
    </row>
    <row r="38" spans="1:11" ht="13.5" customHeight="1" x14ac:dyDescent="0.4">
      <c r="A38" s="37" t="str">
        <f>IF(F28="","","契約額")</f>
        <v/>
      </c>
      <c r="C38" s="41"/>
      <c r="D38" s="28"/>
      <c r="E38" s="53"/>
      <c r="F38" s="46"/>
      <c r="H38" s="10"/>
      <c r="I38" s="59"/>
    </row>
    <row r="39" spans="1:11" ht="13.5" customHeight="1" x14ac:dyDescent="0.4">
      <c r="A39" s="49"/>
      <c r="B39" s="35"/>
      <c r="C39" s="32"/>
      <c r="D39" s="31"/>
      <c r="E39" s="32"/>
      <c r="F39" s="54"/>
      <c r="G39" s="31"/>
      <c r="H39" s="35"/>
      <c r="I39" s="36"/>
    </row>
    <row r="40" spans="1:11" ht="13.5" customHeight="1" x14ac:dyDescent="0.4">
      <c r="A40" s="37"/>
      <c r="C40" s="41"/>
      <c r="D40" s="40"/>
      <c r="E40" s="41"/>
      <c r="F40" s="46"/>
      <c r="G40" s="40"/>
      <c r="I40" s="43"/>
    </row>
    <row r="41" spans="1:11" ht="13.5" customHeight="1" x14ac:dyDescent="0.4">
      <c r="A41" s="37" t="str">
        <f>IF(F38="","","落札比率")</f>
        <v/>
      </c>
      <c r="C41" s="41"/>
      <c r="D41" s="40"/>
      <c r="E41" s="41"/>
      <c r="F41" s="62" t="str">
        <f>IF(F38="","",IF(F35&gt;=10^7,ROUNDDOWN(F38/F35,5),IF(F35&lt;10^6,ROUNDDOWN(F38/F35,3),ROUNDDOWN(F38/F35,4))))</f>
        <v/>
      </c>
      <c r="G41" s="63"/>
      <c r="I41" s="43"/>
    </row>
    <row r="42" spans="1:11" ht="13.5" customHeight="1" x14ac:dyDescent="0.4">
      <c r="A42" s="37"/>
      <c r="C42" s="41"/>
      <c r="D42" s="40"/>
      <c r="E42" s="41"/>
      <c r="F42" s="46"/>
      <c r="G42" s="40"/>
      <c r="I42" s="43"/>
    </row>
    <row r="43" spans="1:11" ht="13.5" customHeight="1" x14ac:dyDescent="0.4">
      <c r="A43" s="55"/>
      <c r="B43" s="22"/>
      <c r="C43" s="20"/>
      <c r="D43" s="19"/>
      <c r="E43" s="20"/>
      <c r="F43" s="57"/>
      <c r="G43" s="19"/>
      <c r="H43" s="22"/>
      <c r="I43" s="23"/>
    </row>
    <row r="44" spans="1:11" ht="13.5" customHeight="1" x14ac:dyDescent="0.4">
      <c r="A44" s="37" t="str">
        <f>IF(F41="","","変更工事価格")</f>
        <v/>
      </c>
      <c r="C44" s="41"/>
      <c r="D44" s="40"/>
      <c r="E44" s="41"/>
      <c r="F44" s="46" t="str">
        <f>IF(F41="","",INT(F28*F41))</f>
        <v/>
      </c>
      <c r="G44" s="40"/>
      <c r="I44" s="43"/>
    </row>
    <row r="45" spans="1:11" ht="13.5" customHeight="1" x14ac:dyDescent="0.4">
      <c r="A45" s="49"/>
      <c r="B45" s="35"/>
      <c r="C45" s="32"/>
      <c r="D45" s="31"/>
      <c r="E45" s="32"/>
      <c r="F45" s="54"/>
      <c r="G45" s="31"/>
      <c r="H45" s="35"/>
      <c r="I45" s="36"/>
    </row>
    <row r="46" spans="1:11" ht="13.5" customHeight="1" x14ac:dyDescent="0.4">
      <c r="A46" s="55"/>
      <c r="B46" s="22"/>
      <c r="C46" s="20"/>
      <c r="D46" s="19"/>
      <c r="E46" s="20"/>
      <c r="F46" s="57"/>
      <c r="G46" s="19"/>
      <c r="H46" s="22"/>
      <c r="I46" s="23"/>
    </row>
    <row r="47" spans="1:11" ht="13.5" customHeight="1" x14ac:dyDescent="0.4">
      <c r="A47" s="37" t="str">
        <f>IF(F44="","","消費税相当額")</f>
        <v/>
      </c>
      <c r="C47" s="41"/>
      <c r="D47" s="40"/>
      <c r="E47" s="41"/>
      <c r="F47" s="46"/>
      <c r="G47" s="40"/>
      <c r="I47" s="43"/>
    </row>
    <row r="48" spans="1:11" ht="13.5" customHeight="1" x14ac:dyDescent="0.4">
      <c r="A48" s="49"/>
      <c r="B48" s="35"/>
      <c r="C48" s="32"/>
      <c r="D48" s="31"/>
      <c r="E48" s="32"/>
      <c r="F48" s="54"/>
      <c r="G48" s="31"/>
      <c r="H48" s="35"/>
      <c r="I48" s="36"/>
    </row>
    <row r="49" spans="1:9" ht="13.5" customHeight="1" x14ac:dyDescent="0.4">
      <c r="A49" s="37"/>
      <c r="C49" s="41"/>
      <c r="D49" s="40"/>
      <c r="E49" s="41"/>
      <c r="F49" s="46"/>
      <c r="G49" s="40"/>
      <c r="I49" s="43"/>
    </row>
    <row r="50" spans="1:9" ht="13.5" customHeight="1" x14ac:dyDescent="0.4">
      <c r="A50" s="37" t="str">
        <f>IF(F44="","","変更額")</f>
        <v/>
      </c>
      <c r="C50" s="41"/>
      <c r="D50" s="28"/>
      <c r="E50" s="41"/>
      <c r="F50" s="46"/>
      <c r="H50" s="10"/>
      <c r="I50" s="43"/>
    </row>
    <row r="51" spans="1:9" ht="13.5" customHeight="1" x14ac:dyDescent="0.4">
      <c r="A51" s="49"/>
      <c r="C51" s="41"/>
      <c r="D51" s="31"/>
      <c r="E51" s="32"/>
      <c r="F51" s="54"/>
      <c r="G51" s="31"/>
      <c r="H51" s="35"/>
      <c r="I51" s="36"/>
    </row>
    <row r="52" spans="1:9" ht="13.5" customHeight="1" x14ac:dyDescent="0.4">
      <c r="A52" s="37"/>
      <c r="B52" s="22"/>
      <c r="C52" s="20"/>
      <c r="D52" s="19"/>
      <c r="E52" s="20"/>
      <c r="F52" s="46"/>
      <c r="I52" s="43"/>
    </row>
    <row r="53" spans="1:9" ht="13.5" customHeight="1" x14ac:dyDescent="0.4">
      <c r="A53" s="37"/>
      <c r="C53" s="41"/>
      <c r="D53" s="40"/>
      <c r="E53" s="41"/>
      <c r="F53" s="46"/>
      <c r="I53" s="43"/>
    </row>
    <row r="54" spans="1:9" ht="13.5" customHeight="1" thickBot="1" x14ac:dyDescent="0.45">
      <c r="A54" s="64"/>
      <c r="B54" s="65"/>
      <c r="C54" s="66"/>
      <c r="D54" s="67"/>
      <c r="E54" s="66"/>
      <c r="F54" s="68"/>
      <c r="G54" s="67"/>
      <c r="H54" s="65"/>
      <c r="I54" s="69"/>
    </row>
  </sheetData>
  <mergeCells count="5">
    <mergeCell ref="B5:C6"/>
    <mergeCell ref="A8:C8"/>
    <mergeCell ref="D14:E14"/>
    <mergeCell ref="D17:E17"/>
    <mergeCell ref="D26:E26"/>
  </mergeCells>
  <phoneticPr fontId="1"/>
  <dataValidations count="1">
    <dataValidation type="list" allowBlank="1" showInputMessage="1" showErrorMessage="1" sqref="H26" xr:uid="{00000000-0002-0000-0000-000000000000}">
      <formula1>$H$59:$H$60</formula1>
    </dataValidation>
  </dataValidations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8"/>
  <sheetViews>
    <sheetView view="pageBreakPreview" topLeftCell="A7" zoomScaleNormal="100" zoomScaleSheetLayoutView="100" workbookViewId="0">
      <selection activeCell="O10" sqref="O10"/>
    </sheetView>
  </sheetViews>
  <sheetFormatPr defaultColWidth="9" defaultRowHeight="13.5" x14ac:dyDescent="0.4"/>
  <cols>
    <col min="1" max="1" width="1.625" style="48" customWidth="1"/>
    <col min="2" max="2" width="16.625" style="48" customWidth="1"/>
    <col min="3" max="3" width="16.75" style="48" customWidth="1"/>
    <col min="4" max="4" width="8.375" style="48" customWidth="1"/>
    <col min="5" max="5" width="4.625" style="48" customWidth="1"/>
    <col min="6" max="6" width="8.875" style="48" customWidth="1"/>
    <col min="7" max="7" width="11.375" style="48" customWidth="1"/>
    <col min="8" max="8" width="10.125" style="48" customWidth="1"/>
    <col min="9" max="9" width="7.5" style="48" customWidth="1"/>
    <col min="10" max="10" width="0.875" style="48" customWidth="1"/>
    <col min="11" max="11" width="5.75" style="48" customWidth="1"/>
    <col min="12" max="12" width="3.375" style="48" customWidth="1"/>
    <col min="13" max="13" width="5.375" style="48" customWidth="1"/>
    <col min="14" max="14" width="2.125" style="48" customWidth="1"/>
    <col min="15" max="15" width="3.625" style="48" customWidth="1"/>
    <col min="16" max="16" width="3.375" style="48" customWidth="1"/>
    <col min="17" max="17" width="7.125" style="48" customWidth="1"/>
    <col min="18" max="16384" width="9" style="48"/>
  </cols>
  <sheetData>
    <row r="1" spans="1:11" ht="13.5" customHeight="1" x14ac:dyDescent="0.4">
      <c r="A1" s="70"/>
      <c r="B1" s="71"/>
      <c r="C1" s="71"/>
      <c r="D1" s="71"/>
      <c r="E1" s="71"/>
      <c r="F1" s="71"/>
      <c r="G1" s="71"/>
      <c r="H1" s="71"/>
      <c r="I1" s="72"/>
    </row>
    <row r="2" spans="1:11" s="78" customFormat="1" ht="20.100000000000001" customHeight="1" x14ac:dyDescent="0.4">
      <c r="A2" s="73"/>
      <c r="B2" s="74">
        <v>1</v>
      </c>
      <c r="C2" s="75" t="s">
        <v>47</v>
      </c>
      <c r="D2" s="76"/>
      <c r="E2" s="75"/>
      <c r="F2" s="75"/>
      <c r="G2" s="75"/>
      <c r="H2" s="48"/>
      <c r="I2" s="77"/>
      <c r="J2" s="48"/>
    </row>
    <row r="3" spans="1:11" ht="13.5" customHeight="1" x14ac:dyDescent="0.4">
      <c r="A3" s="79"/>
      <c r="B3" s="80"/>
      <c r="C3" s="81"/>
      <c r="D3" s="81"/>
      <c r="E3" s="81"/>
      <c r="F3" s="81"/>
      <c r="G3" s="81"/>
      <c r="H3" s="81"/>
      <c r="I3" s="82" t="str">
        <f>IF(G40="","","上段：変更　下段：当初")</f>
        <v/>
      </c>
    </row>
    <row r="4" spans="1:11" ht="13.5" customHeight="1" x14ac:dyDescent="0.4">
      <c r="A4" s="79" t="s">
        <v>48</v>
      </c>
      <c r="B4" s="83"/>
      <c r="D4" s="84"/>
      <c r="E4" s="45"/>
      <c r="F4" s="45"/>
      <c r="G4" s="45"/>
      <c r="I4" s="85"/>
    </row>
    <row r="5" spans="1:11" ht="13.5" customHeight="1" x14ac:dyDescent="0.4">
      <c r="A5" s="86"/>
      <c r="B5" s="45"/>
      <c r="C5" s="87" t="s">
        <v>49</v>
      </c>
      <c r="D5" s="88" t="s">
        <v>50</v>
      </c>
      <c r="E5" s="89" t="s">
        <v>51</v>
      </c>
      <c r="F5" s="89" t="s">
        <v>52</v>
      </c>
      <c r="G5" s="89" t="s">
        <v>53</v>
      </c>
      <c r="H5" s="76" t="s">
        <v>54</v>
      </c>
      <c r="I5" s="90"/>
    </row>
    <row r="6" spans="1:11" ht="13.5" customHeight="1" x14ac:dyDescent="0.4">
      <c r="A6" s="91"/>
      <c r="B6" s="92" t="s">
        <v>55</v>
      </c>
      <c r="C6" s="81"/>
      <c r="D6" s="93"/>
      <c r="E6" s="83"/>
      <c r="F6" s="83"/>
      <c r="G6" s="83"/>
      <c r="H6" s="81"/>
      <c r="I6" s="94"/>
    </row>
    <row r="7" spans="1:11" ht="13.5" customHeight="1" x14ac:dyDescent="0.4">
      <c r="A7" s="95"/>
      <c r="B7" s="96" t="s">
        <v>56</v>
      </c>
      <c r="C7" s="84"/>
      <c r="D7" s="45"/>
      <c r="E7" s="45"/>
      <c r="F7" s="97" t="s">
        <v>30</v>
      </c>
      <c r="G7" s="97" t="s">
        <v>30</v>
      </c>
      <c r="I7" s="85"/>
    </row>
    <row r="8" spans="1:11" ht="13.5" customHeight="1" x14ac:dyDescent="0.4">
      <c r="A8" s="479" t="s">
        <v>57</v>
      </c>
      <c r="B8" s="480"/>
      <c r="C8" s="98"/>
      <c r="D8" s="99">
        <f>D55</f>
        <v>3.85</v>
      </c>
      <c r="E8" s="100" t="s">
        <v>31</v>
      </c>
      <c r="F8" s="101"/>
      <c r="G8" s="102"/>
      <c r="H8" s="103"/>
      <c r="I8" s="104"/>
      <c r="K8" s="105"/>
    </row>
    <row r="9" spans="1:11" ht="13.5" customHeight="1" x14ac:dyDescent="0.4">
      <c r="A9" s="79"/>
      <c r="B9" s="106"/>
      <c r="C9" s="93"/>
      <c r="D9" s="83"/>
      <c r="E9" s="83"/>
      <c r="F9" s="83"/>
      <c r="G9" s="83"/>
      <c r="H9" s="81"/>
      <c r="I9" s="94"/>
    </row>
    <row r="10" spans="1:11" x14ac:dyDescent="0.4">
      <c r="A10" s="95"/>
      <c r="B10" s="107"/>
      <c r="C10" s="108" t="s">
        <v>58</v>
      </c>
      <c r="D10" s="45"/>
      <c r="E10" s="100"/>
      <c r="F10" s="109"/>
      <c r="G10" s="110"/>
      <c r="H10" s="111"/>
      <c r="I10" s="85"/>
    </row>
    <row r="11" spans="1:11" x14ac:dyDescent="0.4">
      <c r="A11" s="95"/>
      <c r="B11" s="112" t="s">
        <v>59</v>
      </c>
      <c r="C11" s="113" t="s">
        <v>60</v>
      </c>
      <c r="D11" s="114">
        <v>1.61</v>
      </c>
      <c r="E11" s="100" t="s">
        <v>31</v>
      </c>
      <c r="F11" s="115" t="e">
        <f>#REF!</f>
        <v>#REF!</v>
      </c>
      <c r="G11" s="102" t="e">
        <f t="shared" ref="G11" si="0">ROUNDDOWN(D11*F11,0)</f>
        <v>#REF!</v>
      </c>
      <c r="H11" s="103" t="s">
        <v>61</v>
      </c>
      <c r="I11" s="85"/>
      <c r="J11" s="48" t="s">
        <v>62</v>
      </c>
    </row>
    <row r="12" spans="1:11" x14ac:dyDescent="0.4">
      <c r="A12" s="79"/>
      <c r="B12" s="106"/>
      <c r="C12" s="116" t="s">
        <v>63</v>
      </c>
      <c r="D12" s="83"/>
      <c r="E12" s="83"/>
      <c r="F12" s="83"/>
      <c r="G12" s="83"/>
      <c r="H12" s="81"/>
      <c r="I12" s="94"/>
    </row>
    <row r="13" spans="1:11" x14ac:dyDescent="0.4">
      <c r="A13" s="95"/>
      <c r="B13" s="107"/>
      <c r="C13" s="108" t="s">
        <v>64</v>
      </c>
      <c r="D13" s="45"/>
      <c r="E13" s="45"/>
      <c r="F13" s="84"/>
      <c r="G13" s="45"/>
      <c r="I13" s="85"/>
    </row>
    <row r="14" spans="1:11" x14ac:dyDescent="0.4">
      <c r="A14" s="95"/>
      <c r="B14" s="112" t="s">
        <v>59</v>
      </c>
      <c r="C14" s="113" t="s">
        <v>60</v>
      </c>
      <c r="D14" s="45">
        <v>2.2400000000000002</v>
      </c>
      <c r="E14" s="100" t="s">
        <v>31</v>
      </c>
      <c r="F14" s="117" t="e">
        <f>#REF!</f>
        <v>#REF!</v>
      </c>
      <c r="G14" s="102" t="e">
        <f t="shared" ref="G14" si="1">ROUNDDOWN(D14*F14,0)</f>
        <v>#REF!</v>
      </c>
      <c r="H14" s="103" t="s">
        <v>65</v>
      </c>
      <c r="I14" s="85"/>
    </row>
    <row r="15" spans="1:11" x14ac:dyDescent="0.4">
      <c r="A15" s="79"/>
      <c r="B15" s="106"/>
      <c r="C15" s="116" t="s">
        <v>63</v>
      </c>
      <c r="D15" s="93"/>
      <c r="E15" s="118"/>
      <c r="F15" s="93"/>
      <c r="G15" s="83"/>
      <c r="H15" s="119"/>
      <c r="I15" s="94"/>
    </row>
    <row r="16" spans="1:11" x14ac:dyDescent="0.4">
      <c r="A16" s="95"/>
      <c r="B16" s="120"/>
      <c r="C16" s="121"/>
      <c r="D16" s="45"/>
      <c r="E16" s="45"/>
      <c r="F16" s="84"/>
      <c r="G16" s="45"/>
      <c r="I16" s="85"/>
    </row>
    <row r="17" spans="1:11" x14ac:dyDescent="0.4">
      <c r="A17" s="95"/>
      <c r="B17" s="112" t="s">
        <v>66</v>
      </c>
      <c r="C17" s="122" t="s">
        <v>67</v>
      </c>
      <c r="D17" s="123">
        <f>D8</f>
        <v>3.85</v>
      </c>
      <c r="E17" s="100" t="s">
        <v>31</v>
      </c>
      <c r="F17" s="117" t="e">
        <f>#REF!</f>
        <v>#REF!</v>
      </c>
      <c r="G17" s="102" t="e">
        <f t="shared" ref="G17" si="2">ROUNDDOWN(D17*F17,0)</f>
        <v>#REF!</v>
      </c>
      <c r="H17" s="103" t="s">
        <v>68</v>
      </c>
      <c r="I17" s="85"/>
    </row>
    <row r="18" spans="1:11" x14ac:dyDescent="0.4">
      <c r="A18" s="79"/>
      <c r="B18" s="120"/>
      <c r="C18" s="122"/>
      <c r="D18" s="93"/>
      <c r="E18" s="100"/>
      <c r="F18" s="93"/>
      <c r="G18" s="83"/>
      <c r="H18" s="119"/>
      <c r="I18" s="85"/>
    </row>
    <row r="19" spans="1:11" x14ac:dyDescent="0.4">
      <c r="A19" s="95"/>
      <c r="B19" s="107"/>
      <c r="C19" s="109"/>
      <c r="D19" s="45"/>
      <c r="E19" s="124"/>
      <c r="F19" s="125"/>
      <c r="G19" s="45"/>
      <c r="I19" s="126"/>
    </row>
    <row r="20" spans="1:11" x14ac:dyDescent="0.4">
      <c r="A20" s="95" t="s">
        <v>69</v>
      </c>
      <c r="B20" s="112"/>
      <c r="C20" s="122"/>
      <c r="D20" s="45"/>
      <c r="E20" s="100"/>
      <c r="F20" s="117"/>
      <c r="G20" s="102"/>
      <c r="H20" s="103"/>
      <c r="I20" s="85"/>
    </row>
    <row r="21" spans="1:11" x14ac:dyDescent="0.4">
      <c r="A21" s="79"/>
      <c r="B21" s="120"/>
      <c r="C21" s="127"/>
      <c r="D21" s="45"/>
      <c r="E21" s="45"/>
      <c r="F21" s="125"/>
      <c r="G21" s="45"/>
      <c r="I21" s="85"/>
    </row>
    <row r="22" spans="1:11" x14ac:dyDescent="0.4">
      <c r="A22" s="95"/>
      <c r="B22" s="107"/>
      <c r="C22" s="113" t="s">
        <v>70</v>
      </c>
      <c r="D22" s="84"/>
      <c r="E22" s="84"/>
      <c r="F22" s="84"/>
      <c r="G22" s="128"/>
      <c r="H22" s="111"/>
      <c r="I22" s="126"/>
    </row>
    <row r="23" spans="1:11" x14ac:dyDescent="0.4">
      <c r="A23" s="95"/>
      <c r="B23" s="112" t="s">
        <v>71</v>
      </c>
      <c r="C23" s="129" t="s">
        <v>72</v>
      </c>
      <c r="D23" s="130">
        <v>27</v>
      </c>
      <c r="E23" s="100" t="s">
        <v>73</v>
      </c>
      <c r="F23" s="117" t="e">
        <f>#REF!</f>
        <v>#REF!</v>
      </c>
      <c r="G23" s="102" t="e">
        <f>ROUNDDOWN(D23*F23,0)</f>
        <v>#REF!</v>
      </c>
      <c r="H23" s="103" t="s">
        <v>74</v>
      </c>
      <c r="I23" s="85"/>
      <c r="K23" s="105"/>
    </row>
    <row r="24" spans="1:11" x14ac:dyDescent="0.4">
      <c r="A24" s="79"/>
      <c r="B24" s="120"/>
      <c r="C24" s="116" t="s">
        <v>63</v>
      </c>
      <c r="D24" s="93"/>
      <c r="E24" s="93"/>
      <c r="F24" s="93"/>
      <c r="G24" s="93"/>
      <c r="H24" s="119"/>
      <c r="I24" s="94"/>
    </row>
    <row r="25" spans="1:11" x14ac:dyDescent="0.4">
      <c r="A25" s="95"/>
      <c r="B25" s="107"/>
      <c r="C25" s="109"/>
      <c r="D25" s="45"/>
      <c r="E25" s="124"/>
      <c r="F25" s="125"/>
      <c r="G25" s="45"/>
      <c r="I25" s="126"/>
    </row>
    <row r="26" spans="1:11" x14ac:dyDescent="0.4">
      <c r="A26" s="95"/>
      <c r="B26" s="112" t="s">
        <v>75</v>
      </c>
      <c r="C26" s="122" t="s">
        <v>76</v>
      </c>
      <c r="D26" s="130">
        <v>27</v>
      </c>
      <c r="E26" s="100" t="s">
        <v>73</v>
      </c>
      <c r="F26" s="117">
        <f>人肩運搬!H15</f>
        <v>45</v>
      </c>
      <c r="G26" s="102">
        <f>ROUNDDOWN(D26*F26,0)</f>
        <v>1215</v>
      </c>
      <c r="H26" s="103" t="s">
        <v>77</v>
      </c>
      <c r="I26" s="85"/>
    </row>
    <row r="27" spans="1:11" x14ac:dyDescent="0.4">
      <c r="A27" s="79"/>
      <c r="B27" s="120"/>
      <c r="C27" s="127"/>
      <c r="D27" s="93"/>
      <c r="E27" s="45"/>
      <c r="F27" s="125"/>
      <c r="G27" s="93"/>
      <c r="H27" s="119"/>
      <c r="I27" s="85"/>
    </row>
    <row r="28" spans="1:11" x14ac:dyDescent="0.4">
      <c r="A28" s="95"/>
      <c r="B28" s="107"/>
      <c r="C28" s="109"/>
      <c r="D28" s="45"/>
      <c r="E28" s="124"/>
      <c r="F28" s="84"/>
      <c r="G28" s="45"/>
      <c r="I28" s="126"/>
    </row>
    <row r="29" spans="1:11" x14ac:dyDescent="0.4">
      <c r="A29" s="95" t="s">
        <v>78</v>
      </c>
      <c r="B29" s="112"/>
      <c r="C29" s="122"/>
      <c r="D29" s="45"/>
      <c r="E29" s="100"/>
      <c r="F29" s="117"/>
      <c r="G29" s="102"/>
      <c r="H29" s="103"/>
      <c r="I29" s="85"/>
    </row>
    <row r="30" spans="1:11" x14ac:dyDescent="0.4">
      <c r="A30" s="79"/>
      <c r="B30" s="120"/>
      <c r="C30" s="127"/>
      <c r="D30" s="45"/>
      <c r="E30" s="45"/>
      <c r="F30" s="125"/>
      <c r="G30" s="45"/>
      <c r="I30" s="85"/>
    </row>
    <row r="31" spans="1:11" x14ac:dyDescent="0.4">
      <c r="A31" s="95"/>
      <c r="B31" s="107"/>
      <c r="C31" s="122"/>
      <c r="D31" s="84"/>
      <c r="E31" s="84"/>
      <c r="F31" s="84"/>
      <c r="G31" s="128"/>
      <c r="H31" s="111"/>
      <c r="I31" s="126"/>
    </row>
    <row r="32" spans="1:11" x14ac:dyDescent="0.4">
      <c r="A32" s="95"/>
      <c r="B32" s="112" t="s">
        <v>79</v>
      </c>
      <c r="C32" s="122" t="s">
        <v>80</v>
      </c>
      <c r="D32" s="45">
        <v>680</v>
      </c>
      <c r="E32" s="100" t="s">
        <v>73</v>
      </c>
      <c r="F32" s="117" t="e">
        <f>#REF!</f>
        <v>#REF!</v>
      </c>
      <c r="G32" s="102" t="e">
        <f t="shared" ref="G32" si="3">ROUNDDOWN(D32*F32,0)</f>
        <v>#REF!</v>
      </c>
      <c r="H32" s="103" t="s">
        <v>81</v>
      </c>
      <c r="I32" s="85"/>
    </row>
    <row r="33" spans="1:19" x14ac:dyDescent="0.4">
      <c r="A33" s="79"/>
      <c r="B33" s="92"/>
      <c r="C33" s="127"/>
      <c r="D33" s="93"/>
      <c r="E33" s="93"/>
      <c r="F33" s="93"/>
      <c r="G33" s="93"/>
      <c r="H33" s="119"/>
      <c r="I33" s="94"/>
    </row>
    <row r="34" spans="1:19" x14ac:dyDescent="0.4">
      <c r="A34" s="95"/>
      <c r="B34" s="120"/>
      <c r="C34" s="116"/>
      <c r="D34" s="45"/>
      <c r="E34" s="100"/>
      <c r="F34" s="101"/>
      <c r="G34" s="97"/>
      <c r="I34" s="85"/>
    </row>
    <row r="35" spans="1:19" ht="13.5" customHeight="1" x14ac:dyDescent="0.4">
      <c r="A35" s="95"/>
      <c r="B35" s="112"/>
      <c r="C35" s="116"/>
      <c r="D35" s="131"/>
      <c r="E35" s="100"/>
      <c r="F35" s="101"/>
      <c r="G35" s="102"/>
      <c r="H35" s="103"/>
      <c r="I35" s="85"/>
    </row>
    <row r="36" spans="1:19" ht="13.5" customHeight="1" x14ac:dyDescent="0.4">
      <c r="A36" s="79"/>
      <c r="B36" s="106"/>
      <c r="C36" s="127"/>
      <c r="D36" s="83"/>
      <c r="E36" s="83"/>
      <c r="F36" s="83"/>
      <c r="G36" s="83"/>
      <c r="H36" s="81"/>
      <c r="I36" s="94"/>
    </row>
    <row r="37" spans="1:19" x14ac:dyDescent="0.4">
      <c r="A37" s="95"/>
      <c r="B37" s="120"/>
      <c r="C37" s="116"/>
      <c r="D37" s="45"/>
      <c r="E37" s="100"/>
      <c r="F37" s="101"/>
      <c r="G37" s="97"/>
      <c r="I37" s="85"/>
    </row>
    <row r="38" spans="1:19" ht="13.5" customHeight="1" x14ac:dyDescent="0.4">
      <c r="A38" s="95"/>
      <c r="B38" s="132"/>
      <c r="C38" s="116"/>
      <c r="D38" s="131"/>
      <c r="E38" s="100"/>
      <c r="F38" s="101"/>
      <c r="G38" s="102"/>
      <c r="H38" s="103"/>
      <c r="I38" s="85"/>
    </row>
    <row r="39" spans="1:19" ht="13.5" customHeight="1" x14ac:dyDescent="0.4">
      <c r="A39" s="79"/>
      <c r="B39" s="106"/>
      <c r="C39" s="127"/>
      <c r="D39" s="83"/>
      <c r="E39" s="83"/>
      <c r="F39" s="83"/>
      <c r="G39" s="83"/>
      <c r="H39" s="81"/>
      <c r="I39" s="94"/>
    </row>
    <row r="40" spans="1:19" ht="13.5" customHeight="1" x14ac:dyDescent="0.4">
      <c r="A40" s="133"/>
      <c r="B40" s="134"/>
      <c r="C40" s="135"/>
      <c r="D40" s="45"/>
      <c r="E40" s="84"/>
      <c r="F40" s="101"/>
      <c r="G40" s="136"/>
      <c r="I40" s="85"/>
    </row>
    <row r="41" spans="1:19" ht="13.5" customHeight="1" x14ac:dyDescent="0.4">
      <c r="A41" s="95"/>
      <c r="B41" s="120" t="s">
        <v>82</v>
      </c>
      <c r="C41" s="137"/>
      <c r="D41" s="138"/>
      <c r="E41" s="125"/>
      <c r="F41" s="101"/>
      <c r="G41" s="102">
        <f>_xlfn.AGGREGATE(9,6,G10:G39)</f>
        <v>1215</v>
      </c>
      <c r="H41" s="139"/>
      <c r="I41" s="85"/>
    </row>
    <row r="42" spans="1:19" ht="13.5" customHeight="1" x14ac:dyDescent="0.4">
      <c r="A42" s="79"/>
      <c r="B42" s="140"/>
      <c r="C42" s="141"/>
      <c r="D42" s="142"/>
      <c r="E42" s="93"/>
      <c r="F42" s="119"/>
      <c r="G42" s="143"/>
      <c r="H42" s="81"/>
      <c r="I42" s="94"/>
    </row>
    <row r="43" spans="1:19" ht="10.5" customHeight="1" x14ac:dyDescent="0.4">
      <c r="A43" s="133"/>
      <c r="B43" s="144"/>
      <c r="C43" s="481" t="s">
        <v>83</v>
      </c>
      <c r="D43" s="481"/>
      <c r="E43" s="481"/>
      <c r="F43" s="481"/>
      <c r="G43" s="145"/>
      <c r="H43" s="146"/>
      <c r="I43" s="126"/>
      <c r="K43" s="147"/>
    </row>
    <row r="44" spans="1:19" ht="10.5" customHeight="1" x14ac:dyDescent="0.4">
      <c r="A44" s="79"/>
      <c r="B44" s="148"/>
      <c r="C44" s="482"/>
      <c r="D44" s="482"/>
      <c r="E44" s="482"/>
      <c r="F44" s="482"/>
      <c r="G44" s="149"/>
      <c r="H44" s="81"/>
      <c r="I44" s="94"/>
      <c r="K44" s="147"/>
    </row>
    <row r="45" spans="1:19" ht="10.5" customHeight="1" x14ac:dyDescent="0.4">
      <c r="A45" s="150"/>
      <c r="B45" s="151" t="s">
        <v>84</v>
      </c>
      <c r="C45" s="152" t="s">
        <v>63</v>
      </c>
      <c r="D45" s="483">
        <v>3.85</v>
      </c>
      <c r="E45" s="485" t="s">
        <v>31</v>
      </c>
      <c r="F45" s="153"/>
      <c r="G45" s="154"/>
      <c r="H45" s="155"/>
      <c r="I45" s="156"/>
    </row>
    <row r="46" spans="1:19" ht="10.5" customHeight="1" x14ac:dyDescent="0.4">
      <c r="A46" s="95"/>
      <c r="B46" s="157"/>
      <c r="C46" s="158"/>
      <c r="D46" s="484"/>
      <c r="E46" s="486"/>
      <c r="F46" s="159"/>
      <c r="G46" s="160"/>
      <c r="H46" s="161"/>
      <c r="I46" s="162"/>
    </row>
    <row r="47" spans="1:19" ht="10.5" customHeight="1" x14ac:dyDescent="0.4">
      <c r="A47" s="150"/>
      <c r="B47" s="151"/>
      <c r="C47" s="152"/>
      <c r="D47" s="487"/>
      <c r="E47" s="485"/>
      <c r="F47" s="153"/>
      <c r="G47" s="154"/>
      <c r="H47" s="155"/>
      <c r="I47" s="156"/>
      <c r="Q47" s="163"/>
      <c r="R47" s="164"/>
      <c r="S47" s="490"/>
    </row>
    <row r="48" spans="1:19" ht="10.5" customHeight="1" x14ac:dyDescent="0.4">
      <c r="A48" s="95"/>
      <c r="B48" s="157"/>
      <c r="C48" s="165"/>
      <c r="D48" s="484"/>
      <c r="E48" s="486"/>
      <c r="F48" s="159"/>
      <c r="G48" s="160"/>
      <c r="H48" s="166"/>
      <c r="I48" s="162"/>
      <c r="Q48" s="167"/>
      <c r="R48" s="168"/>
      <c r="S48" s="490"/>
    </row>
    <row r="49" spans="1:9" ht="10.5" customHeight="1" x14ac:dyDescent="0.4">
      <c r="A49" s="150"/>
      <c r="B49" s="169"/>
      <c r="C49" s="152"/>
      <c r="D49" s="487"/>
      <c r="E49" s="485" t="str">
        <f>IF(D49="","","ha")</f>
        <v/>
      </c>
      <c r="F49" s="153"/>
      <c r="G49" s="154"/>
      <c r="H49" s="170"/>
      <c r="I49" s="156"/>
    </row>
    <row r="50" spans="1:9" ht="10.5" customHeight="1" x14ac:dyDescent="0.4">
      <c r="A50" s="95"/>
      <c r="B50" s="171"/>
      <c r="C50" s="172"/>
      <c r="D50" s="484"/>
      <c r="E50" s="486"/>
      <c r="F50" s="159"/>
      <c r="G50" s="160"/>
      <c r="H50" s="166"/>
      <c r="I50" s="162"/>
    </row>
    <row r="51" spans="1:9" ht="10.5" customHeight="1" x14ac:dyDescent="0.15">
      <c r="A51" s="150"/>
      <c r="B51" s="173"/>
      <c r="C51" s="174"/>
      <c r="D51" s="487"/>
      <c r="E51" s="485" t="str">
        <f>IF(D51="","","ha")</f>
        <v/>
      </c>
      <c r="F51" s="175"/>
      <c r="G51" s="176"/>
      <c r="H51" s="177"/>
      <c r="I51" s="156"/>
    </row>
    <row r="52" spans="1:9" ht="10.5" customHeight="1" x14ac:dyDescent="0.4">
      <c r="A52" s="178"/>
      <c r="B52" s="157"/>
      <c r="C52" s="179"/>
      <c r="D52" s="484"/>
      <c r="E52" s="486"/>
      <c r="F52" s="180"/>
      <c r="G52" s="181"/>
      <c r="H52" s="166"/>
      <c r="I52" s="162"/>
    </row>
    <row r="53" spans="1:9" ht="10.5" customHeight="1" x14ac:dyDescent="0.4">
      <c r="A53" s="150"/>
      <c r="B53" s="151"/>
      <c r="C53" s="182"/>
      <c r="D53" s="487"/>
      <c r="E53" s="485"/>
      <c r="F53" s="175"/>
      <c r="G53" s="176"/>
      <c r="H53" s="177"/>
      <c r="I53" s="156"/>
    </row>
    <row r="54" spans="1:9" ht="10.5" customHeight="1" x14ac:dyDescent="0.4">
      <c r="A54" s="178"/>
      <c r="B54" s="183"/>
      <c r="C54" s="184"/>
      <c r="D54" s="484"/>
      <c r="E54" s="486"/>
      <c r="F54" s="180"/>
      <c r="G54" s="181"/>
      <c r="H54" s="166"/>
      <c r="I54" s="162"/>
    </row>
    <row r="55" spans="1:9" ht="10.5" customHeight="1" x14ac:dyDescent="0.4">
      <c r="A55" s="150"/>
      <c r="B55" s="488" t="s">
        <v>82</v>
      </c>
      <c r="C55" s="152"/>
      <c r="D55" s="487">
        <f>SUM(D45:D54)</f>
        <v>3.85</v>
      </c>
      <c r="E55" s="485" t="s">
        <v>31</v>
      </c>
      <c r="F55" s="175"/>
      <c r="G55" s="176"/>
      <c r="H55" s="177"/>
      <c r="I55" s="156"/>
    </row>
    <row r="56" spans="1:9" ht="10.5" customHeight="1" x14ac:dyDescent="0.4">
      <c r="A56" s="178"/>
      <c r="B56" s="489"/>
      <c r="C56" s="172"/>
      <c r="D56" s="484"/>
      <c r="E56" s="486"/>
      <c r="F56" s="180"/>
      <c r="G56" s="181"/>
      <c r="H56" s="166"/>
      <c r="I56" s="162"/>
    </row>
    <row r="57" spans="1:9" ht="10.5" customHeight="1" x14ac:dyDescent="0.4">
      <c r="A57" s="150"/>
      <c r="B57" s="151"/>
      <c r="C57" s="182"/>
      <c r="D57" s="185"/>
      <c r="E57" s="98"/>
      <c r="F57" s="153"/>
      <c r="G57" s="186"/>
      <c r="H57" s="170"/>
      <c r="I57" s="156"/>
    </row>
    <row r="58" spans="1:9" ht="10.5" customHeight="1" thickBot="1" x14ac:dyDescent="0.45">
      <c r="A58" s="187"/>
      <c r="B58" s="188"/>
      <c r="C58" s="189"/>
      <c r="D58" s="190"/>
      <c r="E58" s="191"/>
      <c r="F58" s="191"/>
      <c r="G58" s="192"/>
      <c r="H58" s="193"/>
      <c r="I58" s="194"/>
    </row>
  </sheetData>
  <mergeCells count="16">
    <mergeCell ref="B55:B56"/>
    <mergeCell ref="D55:D56"/>
    <mergeCell ref="E55:E56"/>
    <mergeCell ref="S47:S48"/>
    <mergeCell ref="D49:D50"/>
    <mergeCell ref="E49:E50"/>
    <mergeCell ref="D51:D52"/>
    <mergeCell ref="E51:E52"/>
    <mergeCell ref="D53:D54"/>
    <mergeCell ref="E53:E54"/>
    <mergeCell ref="A8:B8"/>
    <mergeCell ref="C43:F44"/>
    <mergeCell ref="D45:D46"/>
    <mergeCell ref="E45:E46"/>
    <mergeCell ref="D47:D48"/>
    <mergeCell ref="E47:E48"/>
  </mergeCells>
  <phoneticPr fontId="1"/>
  <dataValidations count="1">
    <dataValidation allowBlank="1" showInputMessage="1" sqref="B40 B53" xr:uid="{00000000-0002-0000-0100-000000000000}"/>
  </dataValidations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view="pageBreakPreview" topLeftCell="A4" zoomScale="75" zoomScaleNormal="75" zoomScaleSheetLayoutView="75" workbookViewId="0">
      <selection activeCell="O10" sqref="O10"/>
    </sheetView>
  </sheetViews>
  <sheetFormatPr defaultColWidth="9" defaultRowHeight="13.5" x14ac:dyDescent="0.15"/>
  <cols>
    <col min="1" max="1" width="1.625" style="198" customWidth="1"/>
    <col min="2" max="2" width="16.625" style="198" customWidth="1"/>
    <col min="3" max="3" width="20.375" style="198" customWidth="1"/>
    <col min="4" max="4" width="8.5" style="198" customWidth="1"/>
    <col min="5" max="5" width="4.625" style="198" customWidth="1"/>
    <col min="6" max="6" width="8.625" style="198" customWidth="1"/>
    <col min="7" max="7" width="10.375" style="198" customWidth="1"/>
    <col min="8" max="8" width="16.25" style="198" customWidth="1"/>
    <col min="9" max="9" width="9" style="198"/>
    <col min="10" max="10" width="12.875" style="198" customWidth="1"/>
    <col min="11" max="16384" width="9" style="198"/>
  </cols>
  <sheetData>
    <row r="1" spans="1:8" ht="9.9499999999999993" customHeight="1" x14ac:dyDescent="0.15">
      <c r="A1" s="195"/>
      <c r="B1" s="196"/>
      <c r="C1" s="196"/>
      <c r="D1" s="196"/>
      <c r="E1" s="196"/>
      <c r="F1" s="196"/>
      <c r="G1" s="196"/>
      <c r="H1" s="197"/>
    </row>
    <row r="2" spans="1:8" s="204" customFormat="1" ht="20.45" customHeight="1" x14ac:dyDescent="0.2">
      <c r="A2" s="199"/>
      <c r="B2" s="200" t="s">
        <v>85</v>
      </c>
      <c r="C2" s="201"/>
      <c r="D2" s="202" t="s">
        <v>47</v>
      </c>
      <c r="E2" s="201"/>
      <c r="F2" s="201"/>
      <c r="G2" s="201"/>
      <c r="H2" s="203"/>
    </row>
    <row r="3" spans="1:8" x14ac:dyDescent="0.15">
      <c r="A3" s="205"/>
      <c r="H3" s="206" t="str">
        <f>IF(G13="","","上段：変更　下段：当初")</f>
        <v/>
      </c>
    </row>
    <row r="4" spans="1:8" x14ac:dyDescent="0.15">
      <c r="A4" s="491" t="s">
        <v>86</v>
      </c>
      <c r="B4" s="492"/>
      <c r="C4" s="207"/>
      <c r="D4" s="208"/>
      <c r="E4" s="207"/>
      <c r="F4" s="208"/>
      <c r="G4" s="207"/>
      <c r="H4" s="209"/>
    </row>
    <row r="5" spans="1:8" x14ac:dyDescent="0.15">
      <c r="A5" s="210"/>
      <c r="B5" s="493" t="s">
        <v>87</v>
      </c>
      <c r="C5" s="211" t="s">
        <v>49</v>
      </c>
      <c r="D5" s="212" t="s">
        <v>50</v>
      </c>
      <c r="E5" s="211" t="s">
        <v>51</v>
      </c>
      <c r="F5" s="212" t="s">
        <v>52</v>
      </c>
      <c r="G5" s="211" t="s">
        <v>53</v>
      </c>
      <c r="H5" s="213" t="s">
        <v>88</v>
      </c>
    </row>
    <row r="6" spans="1:8" x14ac:dyDescent="0.15">
      <c r="A6" s="214"/>
      <c r="B6" s="494"/>
      <c r="C6" s="215"/>
      <c r="D6" s="216"/>
      <c r="E6" s="215"/>
      <c r="F6" s="217" t="s">
        <v>89</v>
      </c>
      <c r="G6" s="218" t="s">
        <v>89</v>
      </c>
      <c r="H6" s="219"/>
    </row>
    <row r="7" spans="1:8" x14ac:dyDescent="0.15">
      <c r="A7" s="495" t="s">
        <v>90</v>
      </c>
      <c r="B7" s="496"/>
      <c r="C7" s="220"/>
      <c r="E7" s="220"/>
      <c r="F7" s="221"/>
      <c r="G7" s="222"/>
      <c r="H7" s="223"/>
    </row>
    <row r="8" spans="1:8" x14ac:dyDescent="0.15">
      <c r="A8" s="495"/>
      <c r="B8" s="496"/>
      <c r="C8" s="220"/>
      <c r="D8" s="224"/>
      <c r="E8" s="220"/>
      <c r="F8" s="225"/>
      <c r="G8" s="226"/>
      <c r="H8" s="227"/>
    </row>
    <row r="9" spans="1:8" x14ac:dyDescent="0.15">
      <c r="A9" s="495"/>
      <c r="B9" s="496"/>
      <c r="C9" s="220"/>
      <c r="E9" s="220"/>
      <c r="G9" s="220"/>
      <c r="H9" s="223"/>
    </row>
    <row r="10" spans="1:8" x14ac:dyDescent="0.15">
      <c r="A10" s="228"/>
      <c r="B10" s="497" t="s">
        <v>91</v>
      </c>
      <c r="C10" s="500"/>
      <c r="D10" s="517">
        <v>1</v>
      </c>
      <c r="E10" s="503" t="s">
        <v>92</v>
      </c>
      <c r="F10" s="506"/>
      <c r="G10" s="229" t="str">
        <f>IF(G52&lt;&gt;"",G52,"")</f>
        <v/>
      </c>
      <c r="H10" s="230"/>
    </row>
    <row r="11" spans="1:8" x14ac:dyDescent="0.15">
      <c r="A11" s="205"/>
      <c r="B11" s="498"/>
      <c r="C11" s="501"/>
      <c r="D11" s="518"/>
      <c r="E11" s="504"/>
      <c r="F11" s="507"/>
      <c r="G11" s="231">
        <f>G53</f>
        <v>65</v>
      </c>
      <c r="H11" s="232"/>
    </row>
    <row r="12" spans="1:8" x14ac:dyDescent="0.15">
      <c r="A12" s="214"/>
      <c r="B12" s="499"/>
      <c r="C12" s="502"/>
      <c r="D12" s="519"/>
      <c r="E12" s="505"/>
      <c r="F12" s="508"/>
      <c r="G12" s="233"/>
      <c r="H12" s="234"/>
    </row>
    <row r="13" spans="1:8" x14ac:dyDescent="0.15">
      <c r="A13" s="205"/>
      <c r="B13" s="509" t="s">
        <v>93</v>
      </c>
      <c r="C13" s="512"/>
      <c r="D13" s="514"/>
      <c r="E13" s="515"/>
      <c r="F13" s="516"/>
      <c r="G13" s="231" t="str">
        <f>IF(G10&lt;&gt;"",G10,"")</f>
        <v/>
      </c>
      <c r="H13" s="235"/>
    </row>
    <row r="14" spans="1:8" x14ac:dyDescent="0.15">
      <c r="A14" s="205"/>
      <c r="B14" s="510"/>
      <c r="C14" s="513"/>
      <c r="D14" s="514"/>
      <c r="E14" s="515"/>
      <c r="F14" s="516"/>
      <c r="G14" s="231">
        <f>G11</f>
        <v>65</v>
      </c>
      <c r="H14" s="232"/>
    </row>
    <row r="15" spans="1:8" x14ac:dyDescent="0.15">
      <c r="A15" s="205"/>
      <c r="B15" s="511"/>
      <c r="C15" s="513"/>
      <c r="D15" s="514"/>
      <c r="E15" s="515"/>
      <c r="F15" s="516"/>
      <c r="G15" s="231"/>
      <c r="H15" s="236"/>
    </row>
    <row r="16" spans="1:8" x14ac:dyDescent="0.15">
      <c r="A16" s="228"/>
      <c r="B16" s="521"/>
      <c r="C16" s="500"/>
      <c r="D16" s="517" t="str">
        <f>IF(OR(B16="",B16="計"),"",1)</f>
        <v/>
      </c>
      <c r="E16" s="524" t="str">
        <f>IF(OR(B16="",B16="計"),"","式")</f>
        <v/>
      </c>
      <c r="F16" s="506"/>
      <c r="G16" s="229"/>
      <c r="H16" s="237"/>
    </row>
    <row r="17" spans="1:8" x14ac:dyDescent="0.15">
      <c r="A17" s="205"/>
      <c r="B17" s="522"/>
      <c r="C17" s="501"/>
      <c r="D17" s="518"/>
      <c r="E17" s="525"/>
      <c r="F17" s="507"/>
      <c r="G17" s="231"/>
      <c r="H17" s="232"/>
    </row>
    <row r="18" spans="1:8" x14ac:dyDescent="0.15">
      <c r="A18" s="214"/>
      <c r="B18" s="523"/>
      <c r="C18" s="502"/>
      <c r="D18" s="519"/>
      <c r="E18" s="526"/>
      <c r="F18" s="508"/>
      <c r="G18" s="233"/>
      <c r="H18" s="238"/>
    </row>
    <row r="19" spans="1:8" ht="13.5" customHeight="1" x14ac:dyDescent="0.15">
      <c r="A19" s="205"/>
      <c r="B19" s="520"/>
      <c r="C19" s="501"/>
      <c r="D19" s="518"/>
      <c r="E19" s="504"/>
      <c r="F19" s="507"/>
      <c r="G19" s="231"/>
      <c r="H19" s="236"/>
    </row>
    <row r="20" spans="1:8" x14ac:dyDescent="0.15">
      <c r="A20" s="205"/>
      <c r="B20" s="520"/>
      <c r="C20" s="501"/>
      <c r="D20" s="518"/>
      <c r="E20" s="504"/>
      <c r="F20" s="507"/>
      <c r="G20" s="231"/>
      <c r="H20" s="232"/>
    </row>
    <row r="21" spans="1:8" x14ac:dyDescent="0.15">
      <c r="A21" s="205"/>
      <c r="B21" s="520"/>
      <c r="C21" s="501"/>
      <c r="D21" s="518"/>
      <c r="E21" s="504"/>
      <c r="F21" s="507"/>
      <c r="G21" s="231"/>
      <c r="H21" s="236"/>
    </row>
    <row r="22" spans="1:8" x14ac:dyDescent="0.15">
      <c r="A22" s="228"/>
      <c r="B22" s="521"/>
      <c r="C22" s="500"/>
      <c r="D22" s="517"/>
      <c r="E22" s="524"/>
      <c r="F22" s="506"/>
      <c r="G22" s="229"/>
      <c r="H22" s="237"/>
    </row>
    <row r="23" spans="1:8" x14ac:dyDescent="0.15">
      <c r="A23" s="205"/>
      <c r="B23" s="522"/>
      <c r="C23" s="501"/>
      <c r="D23" s="518"/>
      <c r="E23" s="525"/>
      <c r="F23" s="507"/>
      <c r="G23" s="231"/>
      <c r="H23" s="239"/>
    </row>
    <row r="24" spans="1:8" x14ac:dyDescent="0.15">
      <c r="A24" s="214"/>
      <c r="B24" s="523"/>
      <c r="C24" s="502"/>
      <c r="D24" s="519"/>
      <c r="E24" s="526"/>
      <c r="F24" s="508"/>
      <c r="G24" s="233"/>
      <c r="H24" s="238"/>
    </row>
    <row r="25" spans="1:8" x14ac:dyDescent="0.15">
      <c r="A25" s="205"/>
      <c r="B25" s="520"/>
      <c r="C25" s="501"/>
      <c r="D25" s="527"/>
      <c r="E25" s="503"/>
      <c r="F25" s="530"/>
      <c r="G25" s="231"/>
      <c r="H25" s="236"/>
    </row>
    <row r="26" spans="1:8" x14ac:dyDescent="0.15">
      <c r="A26" s="205"/>
      <c r="B26" s="520"/>
      <c r="C26" s="501"/>
      <c r="D26" s="528"/>
      <c r="E26" s="504"/>
      <c r="F26" s="531"/>
      <c r="G26" s="231"/>
      <c r="H26" s="232"/>
    </row>
    <row r="27" spans="1:8" x14ac:dyDescent="0.15">
      <c r="A27" s="205"/>
      <c r="B27" s="520"/>
      <c r="C27" s="501"/>
      <c r="D27" s="529"/>
      <c r="E27" s="505"/>
      <c r="F27" s="532"/>
      <c r="G27" s="233"/>
      <c r="H27" s="236"/>
    </row>
    <row r="28" spans="1:8" x14ac:dyDescent="0.15">
      <c r="A28" s="228"/>
      <c r="B28" s="534"/>
      <c r="C28" s="500"/>
      <c r="D28" s="518" t="str">
        <f>IF(OR(B28="",B28="計"),"",1)</f>
        <v/>
      </c>
      <c r="E28" s="525" t="str">
        <f>IF(OR(B28="",B28="計"),"","式")</f>
        <v/>
      </c>
      <c r="F28" s="507"/>
      <c r="G28" s="231" t="s">
        <v>94</v>
      </c>
      <c r="H28" s="240" t="str">
        <f>IF(OR(E28="",E28="計"),IF(B25="計","千円未満切り捨て",""),"工種別内訳書"&amp;$B$2&amp;"-6参照")</f>
        <v/>
      </c>
    </row>
    <row r="29" spans="1:8" x14ac:dyDescent="0.15">
      <c r="A29" s="205"/>
      <c r="B29" s="535"/>
      <c r="C29" s="501"/>
      <c r="D29" s="518"/>
      <c r="E29" s="525"/>
      <c r="F29" s="507"/>
      <c r="G29" s="231"/>
      <c r="H29" s="239"/>
    </row>
    <row r="30" spans="1:8" x14ac:dyDescent="0.15">
      <c r="A30" s="205"/>
      <c r="B30" s="536"/>
      <c r="C30" s="502"/>
      <c r="D30" s="518"/>
      <c r="E30" s="525"/>
      <c r="F30" s="507"/>
      <c r="G30" s="231"/>
      <c r="H30" s="236"/>
    </row>
    <row r="31" spans="1:8" x14ac:dyDescent="0.15">
      <c r="A31" s="228"/>
      <c r="B31" s="537"/>
      <c r="C31" s="500"/>
      <c r="D31" s="540"/>
      <c r="E31" s="503"/>
      <c r="F31" s="506"/>
      <c r="G31" s="229"/>
      <c r="H31" s="237"/>
    </row>
    <row r="32" spans="1:8" x14ac:dyDescent="0.15">
      <c r="A32" s="205"/>
      <c r="B32" s="538"/>
      <c r="C32" s="501"/>
      <c r="D32" s="541"/>
      <c r="E32" s="504"/>
      <c r="F32" s="507"/>
      <c r="G32" s="231"/>
      <c r="H32" s="232"/>
    </row>
    <row r="33" spans="1:11" x14ac:dyDescent="0.15">
      <c r="A33" s="214"/>
      <c r="B33" s="539"/>
      <c r="C33" s="502"/>
      <c r="D33" s="542"/>
      <c r="E33" s="505"/>
      <c r="F33" s="508"/>
      <c r="G33" s="233"/>
      <c r="H33" s="238"/>
    </row>
    <row r="34" spans="1:11" ht="13.5" customHeight="1" x14ac:dyDescent="0.15">
      <c r="A34" s="543" t="s">
        <v>95</v>
      </c>
      <c r="B34" s="544"/>
      <c r="C34" s="547" t="s">
        <v>96</v>
      </c>
      <c r="D34" s="241"/>
      <c r="E34" s="242"/>
      <c r="G34" s="243"/>
      <c r="H34" s="209"/>
    </row>
    <row r="35" spans="1:11" x14ac:dyDescent="0.15">
      <c r="A35" s="545"/>
      <c r="B35" s="546"/>
      <c r="C35" s="548"/>
      <c r="D35" s="244"/>
      <c r="E35" s="38"/>
      <c r="F35" s="245"/>
      <c r="G35" s="245"/>
      <c r="H35" s="246"/>
    </row>
    <row r="36" spans="1:11" x14ac:dyDescent="0.15">
      <c r="A36" s="549" t="s">
        <v>97</v>
      </c>
      <c r="B36" s="544"/>
      <c r="C36" s="247"/>
      <c r="D36" s="248"/>
      <c r="E36" s="249"/>
      <c r="F36" s="250"/>
      <c r="G36" s="229" t="str">
        <f>IF(総括書!F10="","",総括書!F10)</f>
        <v/>
      </c>
      <c r="H36" s="251"/>
    </row>
    <row r="37" spans="1:11" x14ac:dyDescent="0.15">
      <c r="A37" s="550"/>
      <c r="B37" s="551"/>
      <c r="C37" s="252" t="s">
        <v>98</v>
      </c>
      <c r="D37" s="253"/>
      <c r="E37" s="254"/>
      <c r="F37" s="255"/>
      <c r="G37" s="231">
        <f>№1工種別内訳書!G41</f>
        <v>1215</v>
      </c>
      <c r="H37" s="256"/>
    </row>
    <row r="38" spans="1:11" x14ac:dyDescent="0.15">
      <c r="A38" s="550"/>
      <c r="B38" s="551"/>
      <c r="C38" s="257"/>
      <c r="D38" s="258"/>
      <c r="E38" s="259"/>
      <c r="F38" s="260"/>
      <c r="G38" s="233"/>
      <c r="H38" s="261"/>
    </row>
    <row r="39" spans="1:11" x14ac:dyDescent="0.15">
      <c r="A39" s="550"/>
      <c r="B39" s="551"/>
      <c r="C39" s="247"/>
      <c r="D39" s="248"/>
      <c r="E39" s="249"/>
      <c r="F39" s="262"/>
      <c r="G39" s="263"/>
      <c r="H39" s="264"/>
    </row>
    <row r="40" spans="1:11" x14ac:dyDescent="0.15">
      <c r="A40" s="550"/>
      <c r="B40" s="551"/>
      <c r="C40" s="252"/>
      <c r="D40" s="253"/>
      <c r="E40" s="254"/>
      <c r="F40" s="255"/>
      <c r="G40" s="265"/>
      <c r="H40" s="266"/>
      <c r="K40" s="267"/>
    </row>
    <row r="41" spans="1:11" x14ac:dyDescent="0.15">
      <c r="A41" s="550"/>
      <c r="B41" s="551"/>
      <c r="C41" s="257"/>
      <c r="D41" s="258"/>
      <c r="E41" s="259"/>
      <c r="F41" s="260"/>
      <c r="G41" s="268"/>
      <c r="H41" s="269"/>
      <c r="K41" s="267"/>
    </row>
    <row r="42" spans="1:11" x14ac:dyDescent="0.15">
      <c r="A42" s="550"/>
      <c r="B42" s="551"/>
      <c r="C42" s="270"/>
      <c r="D42" s="253"/>
      <c r="E42" s="254"/>
      <c r="F42" s="271"/>
      <c r="G42" s="231" t="str">
        <f>IF(G36="","",G36)</f>
        <v/>
      </c>
      <c r="H42" s="272"/>
      <c r="K42" s="267"/>
    </row>
    <row r="43" spans="1:11" x14ac:dyDescent="0.15">
      <c r="A43" s="550"/>
      <c r="B43" s="551"/>
      <c r="C43" s="270" t="s">
        <v>99</v>
      </c>
      <c r="D43" s="253"/>
      <c r="E43" s="254"/>
      <c r="F43" s="255"/>
      <c r="G43" s="231">
        <f>G37-G40</f>
        <v>1215</v>
      </c>
      <c r="H43" s="272"/>
      <c r="K43" s="267"/>
    </row>
    <row r="44" spans="1:11" x14ac:dyDescent="0.15">
      <c r="A44" s="545"/>
      <c r="B44" s="546"/>
      <c r="C44" s="270"/>
      <c r="D44" s="253"/>
      <c r="E44" s="254"/>
      <c r="F44" s="255"/>
      <c r="G44" s="273"/>
      <c r="H44" s="261"/>
      <c r="K44" s="267"/>
    </row>
    <row r="45" spans="1:11" ht="17.25" x14ac:dyDescent="0.25">
      <c r="A45" s="549" t="s">
        <v>100</v>
      </c>
      <c r="B45" s="544"/>
      <c r="C45" s="274" t="s">
        <v>101</v>
      </c>
      <c r="D45" s="275" t="s">
        <v>102</v>
      </c>
      <c r="E45" s="275"/>
      <c r="F45" s="276">
        <v>5.4</v>
      </c>
      <c r="G45" s="277" t="str">
        <f>IF(G42="","",IF(G42&lt;6000000,F45,ROUND(F46*POWER(G42,F47),2))/100)</f>
        <v/>
      </c>
      <c r="H45" s="251"/>
    </row>
    <row r="46" spans="1:11" ht="13.5" customHeight="1" x14ac:dyDescent="0.15">
      <c r="A46" s="550"/>
      <c r="B46" s="551"/>
      <c r="C46" s="278" t="s">
        <v>103</v>
      </c>
      <c r="D46" s="244"/>
      <c r="E46" s="38"/>
      <c r="F46" s="279">
        <v>57</v>
      </c>
      <c r="G46" s="280">
        <f>IF(G43&lt;6000000,F45,ROUND(F46*POWER(G43,F47),2))/100</f>
        <v>5.4000000000000006E-2</v>
      </c>
      <c r="H46" s="272"/>
    </row>
    <row r="47" spans="1:11" x14ac:dyDescent="0.15">
      <c r="A47" s="550"/>
      <c r="B47" s="551"/>
      <c r="C47" s="218" t="s">
        <v>104</v>
      </c>
      <c r="D47" s="281"/>
      <c r="E47" s="38"/>
      <c r="F47" s="282">
        <v>-9.5799999999999996E-2</v>
      </c>
      <c r="G47" s="283"/>
      <c r="H47" s="269"/>
    </row>
    <row r="48" spans="1:11" x14ac:dyDescent="0.15">
      <c r="A48" s="550"/>
      <c r="B48" s="551"/>
      <c r="C48" s="284" t="s">
        <v>105</v>
      </c>
      <c r="D48" s="275"/>
      <c r="E48" s="285"/>
      <c r="F48" s="286"/>
      <c r="G48" s="287">
        <v>0</v>
      </c>
      <c r="H48" s="272"/>
    </row>
    <row r="49" spans="1:8" x14ac:dyDescent="0.15">
      <c r="A49" s="550"/>
      <c r="B49" s="551"/>
      <c r="C49" s="288"/>
      <c r="D49" s="244"/>
      <c r="E49" s="38"/>
      <c r="F49" s="289"/>
      <c r="G49" s="290" t="str">
        <f>IF(G42&lt;&gt;"",(G45+G48),"")</f>
        <v/>
      </c>
      <c r="H49" s="251"/>
    </row>
    <row r="50" spans="1:8" x14ac:dyDescent="0.15">
      <c r="A50" s="550"/>
      <c r="B50" s="551"/>
      <c r="C50" s="291" t="s">
        <v>99</v>
      </c>
      <c r="D50" s="244"/>
      <c r="E50" s="38"/>
      <c r="F50" s="245"/>
      <c r="G50" s="290">
        <f>G46</f>
        <v>5.4000000000000006E-2</v>
      </c>
      <c r="H50" s="292"/>
    </row>
    <row r="51" spans="1:8" x14ac:dyDescent="0.15">
      <c r="A51" s="545"/>
      <c r="B51" s="546"/>
      <c r="C51" s="293"/>
      <c r="D51" s="244"/>
      <c r="E51" s="38"/>
      <c r="F51" s="245"/>
      <c r="G51" s="290"/>
      <c r="H51" s="294"/>
    </row>
    <row r="52" spans="1:8" x14ac:dyDescent="0.15">
      <c r="A52" s="549" t="s">
        <v>91</v>
      </c>
      <c r="B52" s="544"/>
      <c r="C52" s="208"/>
      <c r="D52" s="241"/>
      <c r="E52" s="295"/>
      <c r="F52" s="243"/>
      <c r="G52" s="296" t="str">
        <f>IF(G42="","",ROUNDDOWN(G42*G49/1,0))</f>
        <v/>
      </c>
      <c r="H52" s="272"/>
    </row>
    <row r="53" spans="1:8" x14ac:dyDescent="0.15">
      <c r="A53" s="550"/>
      <c r="B53" s="551"/>
      <c r="D53" s="244"/>
      <c r="E53" s="38"/>
      <c r="F53" s="245"/>
      <c r="G53" s="297">
        <f>ROUNDDOWN(G43*G50/1,0)</f>
        <v>65</v>
      </c>
      <c r="H53" s="272"/>
    </row>
    <row r="54" spans="1:8" ht="14.25" thickBot="1" x14ac:dyDescent="0.2">
      <c r="A54" s="552"/>
      <c r="B54" s="553"/>
      <c r="C54" s="298"/>
      <c r="D54" s="299"/>
      <c r="E54" s="300"/>
      <c r="F54" s="301"/>
      <c r="G54" s="302"/>
      <c r="H54" s="303"/>
    </row>
    <row r="56" spans="1:8" ht="21" customHeight="1" x14ac:dyDescent="0.2">
      <c r="A56" s="533"/>
      <c r="B56" s="533"/>
      <c r="C56" s="533"/>
      <c r="D56" s="533"/>
      <c r="E56" s="533"/>
      <c r="F56" s="533"/>
      <c r="G56" s="533"/>
      <c r="H56" s="533"/>
    </row>
  </sheetData>
  <mergeCells count="49">
    <mergeCell ref="A56:H56"/>
    <mergeCell ref="B28:B30"/>
    <mergeCell ref="C28:C30"/>
    <mergeCell ref="D28:D30"/>
    <mergeCell ref="E28:E30"/>
    <mergeCell ref="F28:F30"/>
    <mergeCell ref="B31:B33"/>
    <mergeCell ref="C31:C33"/>
    <mergeCell ref="D31:D33"/>
    <mergeCell ref="E31:E33"/>
    <mergeCell ref="F31:F33"/>
    <mergeCell ref="A34:B35"/>
    <mergeCell ref="C34:C35"/>
    <mergeCell ref="A36:B44"/>
    <mergeCell ref="A45:B51"/>
    <mergeCell ref="A52:B54"/>
    <mergeCell ref="B22:B24"/>
    <mergeCell ref="C22:C24"/>
    <mergeCell ref="D22:D24"/>
    <mergeCell ref="E22:E24"/>
    <mergeCell ref="F22:F24"/>
    <mergeCell ref="B25:B27"/>
    <mergeCell ref="C25:C27"/>
    <mergeCell ref="D25:D27"/>
    <mergeCell ref="E25:E27"/>
    <mergeCell ref="F25:F27"/>
    <mergeCell ref="B16:B18"/>
    <mergeCell ref="C16:C18"/>
    <mergeCell ref="D16:D18"/>
    <mergeCell ref="E16:E18"/>
    <mergeCell ref="F16:F18"/>
    <mergeCell ref="B19:B21"/>
    <mergeCell ref="C19:C21"/>
    <mergeCell ref="D19:D21"/>
    <mergeCell ref="E19:E21"/>
    <mergeCell ref="F19:F21"/>
    <mergeCell ref="E10:E12"/>
    <mergeCell ref="F10:F12"/>
    <mergeCell ref="B13:B15"/>
    <mergeCell ref="C13:C15"/>
    <mergeCell ref="D13:D15"/>
    <mergeCell ref="E13:E15"/>
    <mergeCell ref="F13:F15"/>
    <mergeCell ref="D10:D12"/>
    <mergeCell ref="A4:B4"/>
    <mergeCell ref="B5:B6"/>
    <mergeCell ref="A7:B9"/>
    <mergeCell ref="B10:B12"/>
    <mergeCell ref="C10:C12"/>
  </mergeCells>
  <phoneticPr fontId="1"/>
  <dataValidations count="1">
    <dataValidation allowBlank="1" showInputMessage="1" sqref="H13 H10 E25 H16 H31 H19 E10 H28 H22 E19 H25" xr:uid="{00000000-0002-0000-0200-000000000000}"/>
  </dataValidations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view="pageBreakPreview" topLeftCell="A16" zoomScale="115" zoomScaleNormal="75" zoomScaleSheetLayoutView="115" workbookViewId="0">
      <selection activeCell="O10" sqref="O10"/>
    </sheetView>
  </sheetViews>
  <sheetFormatPr defaultColWidth="9" defaultRowHeight="13.5" x14ac:dyDescent="0.15"/>
  <cols>
    <col min="1" max="1" width="1.625" style="198" customWidth="1"/>
    <col min="2" max="3" width="16.625" style="198" customWidth="1"/>
    <col min="4" max="4" width="8.5" style="198" customWidth="1"/>
    <col min="5" max="5" width="4.625" style="198" customWidth="1"/>
    <col min="6" max="6" width="8.625" style="198" customWidth="1"/>
    <col min="7" max="7" width="10.375" style="198" customWidth="1"/>
    <col min="8" max="8" width="17.5" style="198" customWidth="1"/>
    <col min="9" max="16384" width="9" style="198"/>
  </cols>
  <sheetData>
    <row r="1" spans="1:8" ht="9.9499999999999993" customHeight="1" x14ac:dyDescent="0.15">
      <c r="A1" s="195"/>
      <c r="B1" s="196"/>
      <c r="C1" s="196"/>
      <c r="D1" s="196"/>
      <c r="E1" s="196"/>
      <c r="F1" s="196"/>
      <c r="G1" s="196"/>
      <c r="H1" s="197"/>
    </row>
    <row r="2" spans="1:8" s="204" customFormat="1" ht="20.45" customHeight="1" x14ac:dyDescent="0.2">
      <c r="A2" s="199"/>
      <c r="B2" s="200" t="s">
        <v>106</v>
      </c>
      <c r="C2" s="201"/>
      <c r="D2" s="202" t="s">
        <v>47</v>
      </c>
      <c r="E2" s="201"/>
      <c r="F2" s="201"/>
      <c r="G2" s="201"/>
      <c r="H2" s="203"/>
    </row>
    <row r="3" spans="1:8" ht="9.9499999999999993" customHeight="1" x14ac:dyDescent="0.15">
      <c r="A3" s="205"/>
      <c r="H3" s="223"/>
    </row>
    <row r="4" spans="1:8" x14ac:dyDescent="0.15">
      <c r="A4" s="491" t="s">
        <v>86</v>
      </c>
      <c r="B4" s="492"/>
      <c r="C4" s="207"/>
      <c r="D4" s="208"/>
      <c r="E4" s="207"/>
      <c r="F4" s="208"/>
      <c r="G4" s="207"/>
      <c r="H4" s="209"/>
    </row>
    <row r="5" spans="1:8" x14ac:dyDescent="0.15">
      <c r="A5" s="210"/>
      <c r="B5" s="493" t="s">
        <v>87</v>
      </c>
      <c r="C5" s="211" t="s">
        <v>49</v>
      </c>
      <c r="D5" s="212" t="s">
        <v>50</v>
      </c>
      <c r="E5" s="211" t="s">
        <v>51</v>
      </c>
      <c r="F5" s="212" t="s">
        <v>52</v>
      </c>
      <c r="G5" s="211" t="s">
        <v>53</v>
      </c>
      <c r="H5" s="213" t="s">
        <v>88</v>
      </c>
    </row>
    <row r="6" spans="1:8" x14ac:dyDescent="0.15">
      <c r="A6" s="214"/>
      <c r="B6" s="554"/>
      <c r="C6" s="215"/>
      <c r="D6" s="216"/>
      <c r="E6" s="215"/>
      <c r="F6" s="217" t="s">
        <v>89</v>
      </c>
      <c r="G6" s="218" t="s">
        <v>89</v>
      </c>
      <c r="H6" s="219"/>
    </row>
    <row r="7" spans="1:8" x14ac:dyDescent="0.15">
      <c r="A7" s="495" t="s">
        <v>107</v>
      </c>
      <c r="B7" s="496"/>
      <c r="C7" s="220"/>
      <c r="E7" s="220"/>
      <c r="F7" s="221"/>
      <c r="G7" s="222"/>
      <c r="H7" s="223"/>
    </row>
    <row r="8" spans="1:8" x14ac:dyDescent="0.15">
      <c r="A8" s="495"/>
      <c r="B8" s="496"/>
      <c r="C8" s="220"/>
      <c r="D8" s="224"/>
      <c r="E8" s="220"/>
      <c r="F8" s="225"/>
      <c r="G8" s="226"/>
      <c r="H8" s="227"/>
    </row>
    <row r="9" spans="1:8" x14ac:dyDescent="0.15">
      <c r="A9" s="495"/>
      <c r="B9" s="496"/>
      <c r="C9" s="220"/>
      <c r="E9" s="220"/>
      <c r="G9" s="220"/>
      <c r="H9" s="223"/>
    </row>
    <row r="10" spans="1:8" x14ac:dyDescent="0.15">
      <c r="A10" s="228"/>
      <c r="B10" s="555" t="s">
        <v>107</v>
      </c>
      <c r="C10" s="500"/>
      <c r="D10" s="517">
        <v>1</v>
      </c>
      <c r="E10" s="503" t="s">
        <v>92</v>
      </c>
      <c r="F10" s="506"/>
      <c r="G10" s="229" t="str">
        <f>IF(G52&lt;&gt;"",G52,"")</f>
        <v/>
      </c>
      <c r="H10" s="230"/>
    </row>
    <row r="11" spans="1:8" ht="13.5" customHeight="1" x14ac:dyDescent="0.15">
      <c r="A11" s="205"/>
      <c r="B11" s="556"/>
      <c r="C11" s="501"/>
      <c r="D11" s="518"/>
      <c r="E11" s="504"/>
      <c r="F11" s="507"/>
      <c r="G11" s="231">
        <f>G53</f>
        <v>545</v>
      </c>
      <c r="H11" s="558"/>
    </row>
    <row r="12" spans="1:8" x14ac:dyDescent="0.15">
      <c r="A12" s="214"/>
      <c r="B12" s="557"/>
      <c r="C12" s="502"/>
      <c r="D12" s="519"/>
      <c r="E12" s="505"/>
      <c r="F12" s="508"/>
      <c r="G12" s="233"/>
      <c r="H12" s="559"/>
    </row>
    <row r="13" spans="1:8" x14ac:dyDescent="0.15">
      <c r="A13" s="205"/>
      <c r="B13" s="560" t="s">
        <v>93</v>
      </c>
      <c r="C13" s="512"/>
      <c r="D13" s="514"/>
      <c r="E13" s="515"/>
      <c r="F13" s="516"/>
      <c r="G13" s="231" t="str">
        <f>IF(G10&lt;&gt;"",G10,"")</f>
        <v/>
      </c>
      <c r="H13" s="235"/>
    </row>
    <row r="14" spans="1:8" x14ac:dyDescent="0.15">
      <c r="A14" s="205"/>
      <c r="B14" s="561"/>
      <c r="C14" s="513"/>
      <c r="D14" s="514"/>
      <c r="E14" s="515"/>
      <c r="F14" s="516"/>
      <c r="G14" s="231">
        <f>G11</f>
        <v>545</v>
      </c>
      <c r="H14" s="232"/>
    </row>
    <row r="15" spans="1:8" x14ac:dyDescent="0.15">
      <c r="A15" s="205"/>
      <c r="B15" s="562"/>
      <c r="C15" s="513"/>
      <c r="D15" s="514"/>
      <c r="E15" s="515"/>
      <c r="F15" s="516"/>
      <c r="G15" s="231"/>
      <c r="H15" s="236"/>
    </row>
    <row r="16" spans="1:8" x14ac:dyDescent="0.15">
      <c r="A16" s="228"/>
      <c r="B16" s="521"/>
      <c r="C16" s="500"/>
      <c r="D16" s="517"/>
      <c r="E16" s="524"/>
      <c r="F16" s="506"/>
      <c r="G16" s="229"/>
      <c r="H16" s="237"/>
    </row>
    <row r="17" spans="1:8" x14ac:dyDescent="0.15">
      <c r="A17" s="205"/>
      <c r="B17" s="522"/>
      <c r="C17" s="501"/>
      <c r="D17" s="518"/>
      <c r="E17" s="525"/>
      <c r="F17" s="507"/>
      <c r="G17" s="231"/>
      <c r="H17" s="232"/>
    </row>
    <row r="18" spans="1:8" x14ac:dyDescent="0.15">
      <c r="A18" s="214"/>
      <c r="B18" s="523"/>
      <c r="C18" s="502"/>
      <c r="D18" s="519"/>
      <c r="E18" s="526"/>
      <c r="F18" s="508"/>
      <c r="G18" s="233"/>
      <c r="H18" s="238"/>
    </row>
    <row r="19" spans="1:8" x14ac:dyDescent="0.15">
      <c r="A19" s="205"/>
      <c r="B19" s="520"/>
      <c r="C19" s="501"/>
      <c r="D19" s="518"/>
      <c r="E19" s="504"/>
      <c r="F19" s="507"/>
      <c r="G19" s="231" t="str">
        <f>IF(F19&lt;&gt;"",ROUNDDOWN(D19*F19,0),IF(B19="計",SUM($G$10:G16),IF(B16="計",ROUNDDOWN(G16,-3),"")))</f>
        <v/>
      </c>
      <c r="H19" s="236"/>
    </row>
    <row r="20" spans="1:8" x14ac:dyDescent="0.15">
      <c r="A20" s="205"/>
      <c r="B20" s="520"/>
      <c r="C20" s="501"/>
      <c r="D20" s="518"/>
      <c r="E20" s="504"/>
      <c r="F20" s="507"/>
      <c r="G20" s="231"/>
      <c r="H20" s="232"/>
    </row>
    <row r="21" spans="1:8" x14ac:dyDescent="0.15">
      <c r="A21" s="205"/>
      <c r="B21" s="520"/>
      <c r="C21" s="501"/>
      <c r="D21" s="518"/>
      <c r="E21" s="504"/>
      <c r="F21" s="507"/>
      <c r="G21" s="231"/>
      <c r="H21" s="236" t="str">
        <f>IF(B16="計","千円未満切り捨て","")</f>
        <v/>
      </c>
    </row>
    <row r="22" spans="1:8" x14ac:dyDescent="0.15">
      <c r="A22" s="228"/>
      <c r="B22" s="521"/>
      <c r="C22" s="500"/>
      <c r="D22" s="517"/>
      <c r="E22" s="524"/>
      <c r="F22" s="506"/>
      <c r="G22" s="229" t="str">
        <f>IF(F22&lt;&gt;"",ROUNDDOWN(D22*F22,0),IF(B22="計",SUM($G$10:G19),IF(B19="計",ROUNDDOWN(G19,-3),"")))</f>
        <v/>
      </c>
      <c r="H22" s="237"/>
    </row>
    <row r="23" spans="1:8" x14ac:dyDescent="0.15">
      <c r="A23" s="205"/>
      <c r="B23" s="522"/>
      <c r="C23" s="501"/>
      <c r="D23" s="518"/>
      <c r="E23" s="525"/>
      <c r="F23" s="507"/>
      <c r="G23" s="231"/>
      <c r="H23" s="239"/>
    </row>
    <row r="24" spans="1:8" x14ac:dyDescent="0.15">
      <c r="A24" s="214"/>
      <c r="B24" s="523"/>
      <c r="C24" s="502"/>
      <c r="D24" s="519"/>
      <c r="E24" s="526"/>
      <c r="F24" s="508"/>
      <c r="G24" s="233"/>
      <c r="H24" s="238" t="str">
        <f>IF(B19="計","千円未満切り捨て","")</f>
        <v/>
      </c>
    </row>
    <row r="25" spans="1:8" x14ac:dyDescent="0.15">
      <c r="A25" s="205"/>
      <c r="B25" s="563"/>
      <c r="C25" s="500"/>
      <c r="D25" s="527"/>
      <c r="E25" s="503"/>
      <c r="F25" s="530"/>
      <c r="G25" s="231" t="str">
        <f>IF(F25&lt;&gt;"",ROUNDDOWN(D25*F25,0),IF(B25="計",SUM($G$10:G22),IF(B22="計",ROUNDDOWN(G22,-3),"")))</f>
        <v/>
      </c>
      <c r="H25" s="236"/>
    </row>
    <row r="26" spans="1:8" x14ac:dyDescent="0.15">
      <c r="A26" s="205"/>
      <c r="B26" s="564"/>
      <c r="C26" s="501"/>
      <c r="D26" s="528"/>
      <c r="E26" s="504"/>
      <c r="F26" s="531"/>
      <c r="G26" s="231"/>
      <c r="H26" s="232"/>
    </row>
    <row r="27" spans="1:8" x14ac:dyDescent="0.15">
      <c r="A27" s="205"/>
      <c r="B27" s="565"/>
      <c r="C27" s="502"/>
      <c r="D27" s="529"/>
      <c r="E27" s="505"/>
      <c r="F27" s="532"/>
      <c r="G27" s="231"/>
      <c r="H27" s="236" t="str">
        <f>IF(B22="計","千円未満切り捨て","")</f>
        <v/>
      </c>
    </row>
    <row r="28" spans="1:8" x14ac:dyDescent="0.15">
      <c r="A28" s="228"/>
      <c r="B28" s="534"/>
      <c r="C28" s="500"/>
      <c r="D28" s="527"/>
      <c r="E28" s="524"/>
      <c r="F28" s="530"/>
      <c r="G28" s="229" t="str">
        <f>IF(F28&lt;&gt;"",ROUNDDOWN(D28*F28,0),IF(B28="計",SUM($G$10:G25),IF(B25="計",ROUNDDOWN(G25,-3),"")))</f>
        <v/>
      </c>
      <c r="H28" s="237"/>
    </row>
    <row r="29" spans="1:8" x14ac:dyDescent="0.15">
      <c r="A29" s="205"/>
      <c r="B29" s="535"/>
      <c r="C29" s="501"/>
      <c r="D29" s="528"/>
      <c r="E29" s="525"/>
      <c r="F29" s="531"/>
      <c r="G29" s="231"/>
      <c r="H29" s="239"/>
    </row>
    <row r="30" spans="1:8" x14ac:dyDescent="0.15">
      <c r="A30" s="214"/>
      <c r="B30" s="536"/>
      <c r="C30" s="502"/>
      <c r="D30" s="529"/>
      <c r="E30" s="526"/>
      <c r="F30" s="532"/>
      <c r="G30" s="233"/>
      <c r="H30" s="238" t="str">
        <f>IF(B25="計","千円未満切り捨て","")</f>
        <v/>
      </c>
    </row>
    <row r="31" spans="1:8" x14ac:dyDescent="0.15">
      <c r="A31" s="228"/>
      <c r="B31" s="537"/>
      <c r="C31" s="500"/>
      <c r="D31" s="540"/>
      <c r="E31" s="503"/>
      <c r="F31" s="506"/>
      <c r="G31" s="229"/>
      <c r="H31" s="237"/>
    </row>
    <row r="32" spans="1:8" x14ac:dyDescent="0.15">
      <c r="A32" s="205"/>
      <c r="B32" s="538"/>
      <c r="C32" s="501"/>
      <c r="D32" s="541"/>
      <c r="E32" s="504"/>
      <c r="F32" s="507"/>
      <c r="G32" s="231"/>
      <c r="H32" s="232"/>
    </row>
    <row r="33" spans="1:8" x14ac:dyDescent="0.15">
      <c r="A33" s="214"/>
      <c r="B33" s="539"/>
      <c r="C33" s="502"/>
      <c r="D33" s="542"/>
      <c r="E33" s="505"/>
      <c r="F33" s="508"/>
      <c r="G33" s="233"/>
      <c r="H33" s="238"/>
    </row>
    <row r="34" spans="1:8" ht="13.5" customHeight="1" x14ac:dyDescent="0.15">
      <c r="A34" s="543" t="s">
        <v>108</v>
      </c>
      <c r="B34" s="566"/>
      <c r="C34" s="547" t="s">
        <v>109</v>
      </c>
      <c r="D34" s="295"/>
      <c r="E34" s="295"/>
      <c r="F34" s="242"/>
      <c r="G34" s="243"/>
      <c r="H34" s="209"/>
    </row>
    <row r="35" spans="1:8" x14ac:dyDescent="0.15">
      <c r="A35" s="567"/>
      <c r="B35" s="568"/>
      <c r="C35" s="548"/>
      <c r="D35" s="38"/>
      <c r="E35" s="38"/>
      <c r="F35" s="245"/>
      <c r="G35" s="245"/>
      <c r="H35" s="246"/>
    </row>
    <row r="36" spans="1:8" ht="13.5" customHeight="1" x14ac:dyDescent="0.15">
      <c r="A36" s="549" t="s">
        <v>110</v>
      </c>
      <c r="B36" s="569"/>
      <c r="C36" s="247"/>
      <c r="D36" s="248"/>
      <c r="E36" s="249"/>
      <c r="F36" s="250"/>
      <c r="G36" s="229" t="str">
        <f>IF(総括書!F13&lt;&gt;"",総括書!F10+総括書!F13,"")</f>
        <v/>
      </c>
      <c r="H36" s="251"/>
    </row>
    <row r="37" spans="1:8" x14ac:dyDescent="0.15">
      <c r="A37" s="570"/>
      <c r="B37" s="571"/>
      <c r="C37" s="252" t="s">
        <v>111</v>
      </c>
      <c r="D37" s="253"/>
      <c r="E37" s="254"/>
      <c r="F37" s="255"/>
      <c r="G37" s="231">
        <f>'№2工種別内訳書（共通仮設費）'!G43+'№2工種別内訳書（共通仮設費）'!G14</f>
        <v>1280</v>
      </c>
      <c r="H37" s="256"/>
    </row>
    <row r="38" spans="1:8" x14ac:dyDescent="0.15">
      <c r="A38" s="570"/>
      <c r="B38" s="571"/>
      <c r="C38" s="257"/>
      <c r="D38" s="258"/>
      <c r="E38" s="259"/>
      <c r="F38" s="260"/>
      <c r="G38" s="233"/>
      <c r="H38" s="261"/>
    </row>
    <row r="39" spans="1:8" x14ac:dyDescent="0.15">
      <c r="A39" s="570"/>
      <c r="B39" s="571"/>
      <c r="C39" s="247"/>
      <c r="D39" s="248"/>
      <c r="E39" s="249"/>
      <c r="F39" s="262"/>
      <c r="G39" s="263"/>
      <c r="H39" s="264"/>
    </row>
    <row r="40" spans="1:8" x14ac:dyDescent="0.15">
      <c r="A40" s="570"/>
      <c r="B40" s="571"/>
      <c r="C40" s="252"/>
      <c r="D40" s="253"/>
      <c r="E40" s="254"/>
      <c r="F40" s="255"/>
      <c r="G40" s="265"/>
      <c r="H40" s="266"/>
    </row>
    <row r="41" spans="1:8" x14ac:dyDescent="0.15">
      <c r="A41" s="570"/>
      <c r="B41" s="571"/>
      <c r="C41" s="257"/>
      <c r="D41" s="258"/>
      <c r="E41" s="259"/>
      <c r="F41" s="260"/>
      <c r="G41" s="268"/>
      <c r="H41" s="269"/>
    </row>
    <row r="42" spans="1:8" x14ac:dyDescent="0.15">
      <c r="A42" s="570"/>
      <c r="B42" s="571"/>
      <c r="C42" s="270"/>
      <c r="D42" s="253"/>
      <c r="E42" s="254"/>
      <c r="F42" s="271"/>
      <c r="G42" s="231" t="str">
        <f>IF(G36&lt;&gt;"",G36,"")</f>
        <v/>
      </c>
      <c r="H42" s="272"/>
    </row>
    <row r="43" spans="1:8" x14ac:dyDescent="0.15">
      <c r="A43" s="570"/>
      <c r="B43" s="571"/>
      <c r="C43" s="270" t="s">
        <v>93</v>
      </c>
      <c r="D43" s="253"/>
      <c r="E43" s="254"/>
      <c r="F43" s="255"/>
      <c r="G43" s="231">
        <f>G37</f>
        <v>1280</v>
      </c>
      <c r="H43" s="272"/>
    </row>
    <row r="44" spans="1:8" x14ac:dyDescent="0.15">
      <c r="A44" s="572"/>
      <c r="B44" s="573"/>
      <c r="C44" s="270"/>
      <c r="D44" s="253"/>
      <c r="E44" s="254"/>
      <c r="F44" s="255"/>
      <c r="G44" s="273"/>
      <c r="H44" s="261"/>
    </row>
    <row r="45" spans="1:8" ht="17.25" x14ac:dyDescent="0.25">
      <c r="A45" s="549" t="s">
        <v>112</v>
      </c>
      <c r="B45" s="569"/>
      <c r="C45" s="274" t="s">
        <v>113</v>
      </c>
      <c r="D45" s="275" t="s">
        <v>114</v>
      </c>
      <c r="E45" s="275"/>
      <c r="F45" s="304">
        <v>42.63</v>
      </c>
      <c r="G45" s="277" t="str">
        <f>IF(G42&lt;&gt;"",IF(G42&lt;7000000,F45,ROUND(F46*POWER(G42,F47),2))/100,"")</f>
        <v/>
      </c>
      <c r="H45" s="251"/>
    </row>
    <row r="46" spans="1:8" x14ac:dyDescent="0.15">
      <c r="A46" s="570"/>
      <c r="B46" s="571"/>
      <c r="C46" s="305" t="s">
        <v>115</v>
      </c>
      <c r="D46" s="306"/>
      <c r="E46" s="38"/>
      <c r="F46" s="279">
        <v>387.3</v>
      </c>
      <c r="G46" s="280">
        <f>IF(G43&lt;7000000,F45,ROUND(F46*POWER(G43,F47),2))/100</f>
        <v>0.42630000000000001</v>
      </c>
      <c r="H46" s="272"/>
    </row>
    <row r="47" spans="1:8" x14ac:dyDescent="0.15">
      <c r="A47" s="570"/>
      <c r="B47" s="571"/>
      <c r="C47" s="307" t="s">
        <v>116</v>
      </c>
      <c r="D47" s="308"/>
      <c r="E47" s="38"/>
      <c r="F47" s="309">
        <v>-0.14000000000000001</v>
      </c>
      <c r="G47" s="283"/>
      <c r="H47" s="269"/>
    </row>
    <row r="48" spans="1:8" x14ac:dyDescent="0.15">
      <c r="A48" s="570"/>
      <c r="B48" s="571"/>
      <c r="C48" s="274" t="s">
        <v>117</v>
      </c>
      <c r="D48" s="310"/>
      <c r="E48" s="285"/>
      <c r="F48" s="286"/>
      <c r="G48" s="287">
        <v>0</v>
      </c>
      <c r="H48" s="272"/>
    </row>
    <row r="49" spans="1:8" x14ac:dyDescent="0.15">
      <c r="A49" s="570"/>
      <c r="B49" s="571"/>
      <c r="C49" s="288"/>
      <c r="D49" s="244"/>
      <c r="E49" s="38"/>
      <c r="F49" s="289"/>
      <c r="G49" s="290" t="str">
        <f>IF(G42&lt;&gt;"",(G45+G48),"")</f>
        <v/>
      </c>
      <c r="H49" s="251"/>
    </row>
    <row r="50" spans="1:8" x14ac:dyDescent="0.15">
      <c r="A50" s="570"/>
      <c r="B50" s="571"/>
      <c r="C50" s="291" t="s">
        <v>93</v>
      </c>
      <c r="D50" s="244"/>
      <c r="E50" s="38"/>
      <c r="F50" s="245"/>
      <c r="G50" s="290">
        <f>G46</f>
        <v>0.42630000000000001</v>
      </c>
      <c r="H50" s="292"/>
    </row>
    <row r="51" spans="1:8" x14ac:dyDescent="0.15">
      <c r="A51" s="572"/>
      <c r="B51" s="573"/>
      <c r="C51" s="311"/>
      <c r="D51" s="244"/>
      <c r="E51" s="38"/>
      <c r="F51" s="245"/>
      <c r="G51" s="312"/>
      <c r="H51" s="294"/>
    </row>
    <row r="52" spans="1:8" x14ac:dyDescent="0.15">
      <c r="A52" s="549" t="s">
        <v>107</v>
      </c>
      <c r="B52" s="569"/>
      <c r="C52" s="208"/>
      <c r="D52" s="241"/>
      <c r="E52" s="295"/>
      <c r="F52" s="243"/>
      <c r="G52" s="229" t="str">
        <f>IF(G49&lt;&gt;"",ROUNDDOWN(G42*G49,0),"")</f>
        <v/>
      </c>
      <c r="H52" s="272"/>
    </row>
    <row r="53" spans="1:8" x14ac:dyDescent="0.15">
      <c r="A53" s="570"/>
      <c r="B53" s="571"/>
      <c r="D53" s="244"/>
      <c r="E53" s="38"/>
      <c r="F53" s="245"/>
      <c r="G53" s="297">
        <f>ROUNDDOWN(G43*G50/1,0)</f>
        <v>545</v>
      </c>
      <c r="H53" s="272"/>
    </row>
    <row r="54" spans="1:8" ht="14.25" thickBot="1" x14ac:dyDescent="0.2">
      <c r="A54" s="574"/>
      <c r="B54" s="575"/>
      <c r="C54" s="298"/>
      <c r="D54" s="299"/>
      <c r="E54" s="300"/>
      <c r="F54" s="301"/>
      <c r="G54" s="302"/>
      <c r="H54" s="303"/>
    </row>
  </sheetData>
  <mergeCells count="49">
    <mergeCell ref="A34:B35"/>
    <mergeCell ref="C34:C35"/>
    <mergeCell ref="A36:B44"/>
    <mergeCell ref="A45:B51"/>
    <mergeCell ref="A52:B54"/>
    <mergeCell ref="B28:B30"/>
    <mergeCell ref="C28:C30"/>
    <mergeCell ref="D28:D30"/>
    <mergeCell ref="E28:E30"/>
    <mergeCell ref="F28:F30"/>
    <mergeCell ref="B31:B33"/>
    <mergeCell ref="C31:C33"/>
    <mergeCell ref="D31:D33"/>
    <mergeCell ref="E31:E33"/>
    <mergeCell ref="F31:F33"/>
    <mergeCell ref="B22:B24"/>
    <mergeCell ref="C22:C24"/>
    <mergeCell ref="D22:D24"/>
    <mergeCell ref="E22:E24"/>
    <mergeCell ref="F22:F24"/>
    <mergeCell ref="B25:B27"/>
    <mergeCell ref="C25:C27"/>
    <mergeCell ref="D25:D27"/>
    <mergeCell ref="E25:E27"/>
    <mergeCell ref="F25:F27"/>
    <mergeCell ref="B16:B18"/>
    <mergeCell ref="C16:C18"/>
    <mergeCell ref="D16:D18"/>
    <mergeCell ref="E16:E18"/>
    <mergeCell ref="F16:F18"/>
    <mergeCell ref="B19:B21"/>
    <mergeCell ref="C19:C21"/>
    <mergeCell ref="D19:D21"/>
    <mergeCell ref="E19:E21"/>
    <mergeCell ref="F19:F21"/>
    <mergeCell ref="E10:E12"/>
    <mergeCell ref="F10:F12"/>
    <mergeCell ref="H11:H12"/>
    <mergeCell ref="B13:B15"/>
    <mergeCell ref="C13:C15"/>
    <mergeCell ref="D13:D15"/>
    <mergeCell ref="E13:E15"/>
    <mergeCell ref="F13:F15"/>
    <mergeCell ref="D10:D12"/>
    <mergeCell ref="A4:B4"/>
    <mergeCell ref="B5:B6"/>
    <mergeCell ref="A7:B9"/>
    <mergeCell ref="B10:B12"/>
    <mergeCell ref="C10:C12"/>
  </mergeCells>
  <phoneticPr fontId="1"/>
  <dataValidations count="1">
    <dataValidation allowBlank="1" showInputMessage="1" sqref="E10:E12 H10 D34:E34" xr:uid="{00000000-0002-0000-0300-000000000000}"/>
  </dataValidations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8"/>
  <sheetViews>
    <sheetView view="pageBreakPreview" topLeftCell="A7" zoomScale="85" zoomScaleNormal="130" zoomScaleSheetLayoutView="85" workbookViewId="0">
      <selection activeCell="O10" sqref="O10"/>
    </sheetView>
  </sheetViews>
  <sheetFormatPr defaultColWidth="9" defaultRowHeight="13.5" x14ac:dyDescent="0.15"/>
  <cols>
    <col min="1" max="1" width="1.625" style="198" customWidth="1"/>
    <col min="2" max="3" width="16.625" style="198" customWidth="1"/>
    <col min="4" max="4" width="8.5" style="198" customWidth="1"/>
    <col min="5" max="5" width="4.625" style="198" customWidth="1"/>
    <col min="6" max="6" width="8.625" style="198" customWidth="1"/>
    <col min="7" max="7" width="12.375" style="198" customWidth="1"/>
    <col min="8" max="8" width="15.375" style="198" customWidth="1"/>
    <col min="9" max="16384" width="9" style="198"/>
  </cols>
  <sheetData>
    <row r="1" spans="1:8" ht="9.9499999999999993" customHeight="1" x14ac:dyDescent="0.15">
      <c r="A1" s="195"/>
      <c r="B1" s="196"/>
      <c r="C1" s="196"/>
      <c r="D1" s="196"/>
      <c r="E1" s="196"/>
      <c r="F1" s="196"/>
      <c r="G1" s="196"/>
      <c r="H1" s="197"/>
    </row>
    <row r="2" spans="1:8" s="204" customFormat="1" ht="20.45" customHeight="1" x14ac:dyDescent="0.2">
      <c r="A2" s="199"/>
      <c r="B2" s="200" t="s">
        <v>118</v>
      </c>
      <c r="C2" s="201"/>
      <c r="D2" s="202" t="s">
        <v>47</v>
      </c>
      <c r="E2" s="201"/>
      <c r="F2" s="201"/>
      <c r="G2" s="201"/>
      <c r="H2" s="203"/>
    </row>
    <row r="3" spans="1:8" ht="9.9499999999999993" customHeight="1" x14ac:dyDescent="0.15">
      <c r="A3" s="214"/>
      <c r="B3" s="216"/>
      <c r="C3" s="216"/>
      <c r="D3" s="216"/>
      <c r="E3" s="216"/>
      <c r="F3" s="216"/>
      <c r="G3" s="216"/>
      <c r="H3" s="219"/>
    </row>
    <row r="4" spans="1:8" x14ac:dyDescent="0.15">
      <c r="A4" s="491" t="s">
        <v>86</v>
      </c>
      <c r="B4" s="492"/>
      <c r="C4" s="207"/>
      <c r="E4" s="207"/>
      <c r="G4" s="207"/>
      <c r="H4" s="223"/>
    </row>
    <row r="5" spans="1:8" x14ac:dyDescent="0.15">
      <c r="A5" s="205"/>
      <c r="B5" s="493" t="s">
        <v>87</v>
      </c>
      <c r="C5" s="211" t="s">
        <v>49</v>
      </c>
      <c r="D5" s="212" t="s">
        <v>50</v>
      </c>
      <c r="E5" s="211" t="s">
        <v>51</v>
      </c>
      <c r="F5" s="212" t="s">
        <v>52</v>
      </c>
      <c r="G5" s="211" t="s">
        <v>53</v>
      </c>
      <c r="H5" s="213" t="s">
        <v>88</v>
      </c>
    </row>
    <row r="6" spans="1:8" x14ac:dyDescent="0.15">
      <c r="A6" s="205"/>
      <c r="B6" s="554"/>
      <c r="C6" s="220"/>
      <c r="E6" s="220"/>
      <c r="F6" s="221" t="s">
        <v>89</v>
      </c>
      <c r="G6" s="222" t="s">
        <v>89</v>
      </c>
      <c r="H6" s="223"/>
    </row>
    <row r="7" spans="1:8" x14ac:dyDescent="0.15">
      <c r="A7" s="579" t="s">
        <v>119</v>
      </c>
      <c r="B7" s="580"/>
      <c r="C7" s="207"/>
      <c r="D7" s="208"/>
      <c r="E7" s="207"/>
      <c r="F7" s="313"/>
      <c r="G7" s="278"/>
      <c r="H7" s="209"/>
    </row>
    <row r="8" spans="1:8" x14ac:dyDescent="0.15">
      <c r="A8" s="495"/>
      <c r="B8" s="496"/>
      <c r="C8" s="220"/>
      <c r="D8" s="224"/>
      <c r="E8" s="220"/>
      <c r="F8" s="225"/>
      <c r="G8" s="226"/>
      <c r="H8" s="227"/>
    </row>
    <row r="9" spans="1:8" x14ac:dyDescent="0.15">
      <c r="A9" s="581"/>
      <c r="B9" s="582"/>
      <c r="C9" s="215"/>
      <c r="D9" s="216"/>
      <c r="E9" s="215"/>
      <c r="F9" s="216"/>
      <c r="G9" s="215"/>
      <c r="H9" s="219"/>
    </row>
    <row r="10" spans="1:8" x14ac:dyDescent="0.15">
      <c r="A10" s="205"/>
      <c r="B10" s="498" t="s">
        <v>119</v>
      </c>
      <c r="C10" s="220"/>
      <c r="D10" s="583">
        <v>1</v>
      </c>
      <c r="E10" s="584" t="s">
        <v>92</v>
      </c>
      <c r="F10" s="585"/>
      <c r="G10" s="231"/>
      <c r="H10" s="223"/>
    </row>
    <row r="11" spans="1:8" ht="13.5" customHeight="1" x14ac:dyDescent="0.15">
      <c r="A11" s="205"/>
      <c r="B11" s="498"/>
      <c r="C11" s="220"/>
      <c r="D11" s="583"/>
      <c r="E11" s="584"/>
      <c r="F11" s="585"/>
      <c r="G11" s="231">
        <f>G50</f>
        <v>434</v>
      </c>
      <c r="H11" s="314"/>
    </row>
    <row r="12" spans="1:8" x14ac:dyDescent="0.15">
      <c r="A12" s="205"/>
      <c r="B12" s="498"/>
      <c r="C12" s="220"/>
      <c r="D12" s="583"/>
      <c r="E12" s="584"/>
      <c r="F12" s="585"/>
      <c r="G12" s="231"/>
      <c r="H12" s="314"/>
    </row>
    <row r="13" spans="1:8" ht="14.25" x14ac:dyDescent="0.15">
      <c r="A13" s="228"/>
      <c r="B13" s="586" t="s">
        <v>93</v>
      </c>
      <c r="C13" s="315"/>
      <c r="D13" s="588"/>
      <c r="E13" s="590"/>
      <c r="F13" s="592"/>
      <c r="G13" s="229"/>
      <c r="H13" s="316"/>
    </row>
    <row r="14" spans="1:8" x14ac:dyDescent="0.15">
      <c r="A14" s="205"/>
      <c r="B14" s="576"/>
      <c r="C14" s="317"/>
      <c r="D14" s="577"/>
      <c r="E14" s="578"/>
      <c r="F14" s="516"/>
      <c r="G14" s="231">
        <f>G11</f>
        <v>434</v>
      </c>
      <c r="H14" s="318"/>
    </row>
    <row r="15" spans="1:8" x14ac:dyDescent="0.15">
      <c r="A15" s="214"/>
      <c r="B15" s="587"/>
      <c r="C15" s="319"/>
      <c r="D15" s="589"/>
      <c r="E15" s="591"/>
      <c r="F15" s="593"/>
      <c r="G15" s="233"/>
      <c r="H15" s="320"/>
    </row>
    <row r="16" spans="1:8" x14ac:dyDescent="0.15">
      <c r="A16" s="205"/>
      <c r="B16" s="576"/>
      <c r="C16" s="317"/>
      <c r="D16" s="577"/>
      <c r="E16" s="578"/>
      <c r="F16" s="516"/>
      <c r="G16" s="231"/>
      <c r="H16" s="235"/>
    </row>
    <row r="17" spans="1:10" x14ac:dyDescent="0.15">
      <c r="A17" s="205"/>
      <c r="B17" s="576"/>
      <c r="C17" s="317"/>
      <c r="D17" s="577"/>
      <c r="E17" s="578"/>
      <c r="F17" s="516"/>
      <c r="G17" s="231"/>
      <c r="H17" s="318"/>
      <c r="J17" s="321"/>
    </row>
    <row r="18" spans="1:10" x14ac:dyDescent="0.15">
      <c r="A18" s="205"/>
      <c r="B18" s="576"/>
      <c r="C18" s="317"/>
      <c r="D18" s="577"/>
      <c r="E18" s="578"/>
      <c r="F18" s="516"/>
      <c r="G18" s="231"/>
      <c r="H18" s="223"/>
    </row>
    <row r="19" spans="1:10" x14ac:dyDescent="0.15">
      <c r="A19" s="228"/>
      <c r="B19" s="586"/>
      <c r="C19" s="322"/>
      <c r="D19" s="588"/>
      <c r="E19" s="590"/>
      <c r="F19" s="592"/>
      <c r="G19" s="229"/>
      <c r="H19" s="316"/>
    </row>
    <row r="20" spans="1:10" x14ac:dyDescent="0.15">
      <c r="A20" s="205"/>
      <c r="B20" s="576"/>
      <c r="C20" s="317"/>
      <c r="D20" s="577"/>
      <c r="E20" s="578"/>
      <c r="F20" s="516"/>
      <c r="G20" s="231"/>
      <c r="H20" s="318"/>
    </row>
    <row r="21" spans="1:10" x14ac:dyDescent="0.15">
      <c r="A21" s="214"/>
      <c r="B21" s="587"/>
      <c r="C21" s="319"/>
      <c r="D21" s="589"/>
      <c r="E21" s="591"/>
      <c r="F21" s="593"/>
      <c r="G21" s="233"/>
      <c r="H21" s="219" t="str">
        <f>IF(B16="計","千円未満切り捨て","")</f>
        <v/>
      </c>
    </row>
    <row r="22" spans="1:10" x14ac:dyDescent="0.15">
      <c r="A22" s="205"/>
      <c r="B22" s="576"/>
      <c r="C22" s="317"/>
      <c r="D22" s="577"/>
      <c r="E22" s="578"/>
      <c r="F22" s="516"/>
      <c r="G22" s="231"/>
      <c r="H22" s="235"/>
    </row>
    <row r="23" spans="1:10" x14ac:dyDescent="0.15">
      <c r="A23" s="205"/>
      <c r="B23" s="576"/>
      <c r="C23" s="317"/>
      <c r="D23" s="577"/>
      <c r="E23" s="578"/>
      <c r="F23" s="516"/>
      <c r="G23" s="231"/>
      <c r="H23" s="323"/>
    </row>
    <row r="24" spans="1:10" x14ac:dyDescent="0.15">
      <c r="A24" s="205"/>
      <c r="B24" s="576"/>
      <c r="C24" s="317"/>
      <c r="D24" s="577"/>
      <c r="E24" s="578"/>
      <c r="F24" s="516"/>
      <c r="G24" s="231"/>
      <c r="H24" s="223" t="str">
        <f>IF(B19="計","千円未満切り捨て","")</f>
        <v/>
      </c>
    </row>
    <row r="25" spans="1:10" x14ac:dyDescent="0.15">
      <c r="A25" s="228"/>
      <c r="B25" s="586"/>
      <c r="C25" s="322"/>
      <c r="D25" s="588"/>
      <c r="E25" s="590"/>
      <c r="F25" s="592"/>
      <c r="G25" s="229"/>
      <c r="H25" s="316"/>
    </row>
    <row r="26" spans="1:10" x14ac:dyDescent="0.15">
      <c r="A26" s="205"/>
      <c r="B26" s="576"/>
      <c r="C26" s="317"/>
      <c r="D26" s="577"/>
      <c r="E26" s="578"/>
      <c r="F26" s="516"/>
      <c r="G26" s="231"/>
      <c r="H26" s="323"/>
    </row>
    <row r="27" spans="1:10" x14ac:dyDescent="0.15">
      <c r="A27" s="214"/>
      <c r="B27" s="587"/>
      <c r="C27" s="319"/>
      <c r="D27" s="589"/>
      <c r="E27" s="591"/>
      <c r="F27" s="593"/>
      <c r="G27" s="233"/>
      <c r="H27" s="219" t="str">
        <f>IF(B22="計","千円未満切り捨て","")</f>
        <v/>
      </c>
    </row>
    <row r="28" spans="1:10" x14ac:dyDescent="0.15">
      <c r="A28" s="228"/>
      <c r="B28" s="586"/>
      <c r="C28" s="322"/>
      <c r="D28" s="588"/>
      <c r="E28" s="590"/>
      <c r="F28" s="592"/>
      <c r="G28" s="229"/>
      <c r="H28" s="316"/>
    </row>
    <row r="29" spans="1:10" x14ac:dyDescent="0.15">
      <c r="A29" s="205"/>
      <c r="B29" s="576"/>
      <c r="C29" s="317"/>
      <c r="D29" s="577"/>
      <c r="E29" s="578"/>
      <c r="F29" s="516"/>
      <c r="G29" s="231"/>
      <c r="H29" s="318"/>
    </row>
    <row r="30" spans="1:10" x14ac:dyDescent="0.15">
      <c r="A30" s="214"/>
      <c r="B30" s="587"/>
      <c r="C30" s="319"/>
      <c r="D30" s="589"/>
      <c r="E30" s="591"/>
      <c r="F30" s="593"/>
      <c r="G30" s="233"/>
      <c r="H30" s="320"/>
    </row>
    <row r="31" spans="1:10" ht="13.5" customHeight="1" x14ac:dyDescent="0.15">
      <c r="A31" s="543" t="s">
        <v>108</v>
      </c>
      <c r="B31" s="566"/>
      <c r="C31" s="547" t="s">
        <v>109</v>
      </c>
      <c r="D31" s="295"/>
      <c r="E31" s="295"/>
      <c r="F31" s="289"/>
      <c r="G31" s="245"/>
      <c r="H31" s="223"/>
    </row>
    <row r="32" spans="1:10" x14ac:dyDescent="0.15">
      <c r="A32" s="567"/>
      <c r="B32" s="568"/>
      <c r="C32" s="548"/>
      <c r="D32" s="38"/>
      <c r="E32" s="324"/>
      <c r="F32" s="325"/>
      <c r="G32" s="325"/>
      <c r="H32" s="246"/>
    </row>
    <row r="33" spans="1:16" x14ac:dyDescent="0.15">
      <c r="A33" s="543" t="s">
        <v>120</v>
      </c>
      <c r="B33" s="566"/>
      <c r="C33" s="326"/>
      <c r="D33" s="241"/>
      <c r="E33" s="295"/>
      <c r="F33" s="242"/>
      <c r="G33" s="229" t="str">
        <f>IF(総括書!F22="","",総括書!F22)</f>
        <v/>
      </c>
      <c r="H33" s="209"/>
    </row>
    <row r="34" spans="1:16" x14ac:dyDescent="0.15">
      <c r="A34" s="594"/>
      <c r="B34" s="595"/>
      <c r="C34" s="291" t="s">
        <v>121</v>
      </c>
      <c r="D34" s="327"/>
      <c r="E34" s="324"/>
      <c r="F34" s="325"/>
      <c r="G34" s="231">
        <f>'№3工種別内訳書（現場管理費）'!G43+'№3工種別内訳書（現場管理費）'!G14</f>
        <v>1825</v>
      </c>
      <c r="H34" s="223"/>
    </row>
    <row r="35" spans="1:16" x14ac:dyDescent="0.15">
      <c r="A35" s="594"/>
      <c r="B35" s="595"/>
      <c r="C35" s="311"/>
      <c r="D35" s="328"/>
      <c r="E35" s="329"/>
      <c r="F35" s="330"/>
      <c r="G35" s="233"/>
      <c r="H35" s="331"/>
    </row>
    <row r="36" spans="1:16" x14ac:dyDescent="0.15">
      <c r="A36" s="594"/>
      <c r="B36" s="595"/>
      <c r="C36" s="291"/>
      <c r="D36" s="244"/>
      <c r="E36" s="38"/>
      <c r="F36" s="289"/>
      <c r="G36" s="231"/>
      <c r="H36" s="223"/>
    </row>
    <row r="37" spans="1:16" x14ac:dyDescent="0.15">
      <c r="A37" s="594"/>
      <c r="B37" s="595"/>
      <c r="C37" s="252"/>
      <c r="D37" s="327"/>
      <c r="E37" s="324"/>
      <c r="F37" s="325"/>
      <c r="G37" s="231"/>
      <c r="H37" s="223"/>
    </row>
    <row r="38" spans="1:16" x14ac:dyDescent="0.15">
      <c r="A38" s="594"/>
      <c r="B38" s="595"/>
      <c r="C38" s="291"/>
      <c r="D38" s="327"/>
      <c r="E38" s="324"/>
      <c r="F38" s="325"/>
      <c r="G38" s="231"/>
      <c r="H38" s="246"/>
    </row>
    <row r="39" spans="1:16" x14ac:dyDescent="0.15">
      <c r="A39" s="594"/>
      <c r="B39" s="595"/>
      <c r="C39" s="326"/>
      <c r="D39" s="241"/>
      <c r="E39" s="295"/>
      <c r="F39" s="242"/>
      <c r="G39" s="229" t="str">
        <f>IF(G33&lt;&gt;"",G33,"")</f>
        <v/>
      </c>
      <c r="H39" s="209"/>
    </row>
    <row r="40" spans="1:16" x14ac:dyDescent="0.15">
      <c r="A40" s="594"/>
      <c r="B40" s="595"/>
      <c r="C40" s="291" t="s">
        <v>93</v>
      </c>
      <c r="D40" s="327"/>
      <c r="E40" s="324"/>
      <c r="F40" s="325"/>
      <c r="G40" s="231">
        <f>G34</f>
        <v>1825</v>
      </c>
      <c r="H40" s="223"/>
    </row>
    <row r="41" spans="1:16" x14ac:dyDescent="0.15">
      <c r="A41" s="567"/>
      <c r="B41" s="568"/>
      <c r="C41" s="311"/>
      <c r="D41" s="328"/>
      <c r="E41" s="329"/>
      <c r="F41" s="330"/>
      <c r="G41" s="233"/>
      <c r="H41" s="331"/>
    </row>
    <row r="42" spans="1:16" ht="16.5" customHeight="1" x14ac:dyDescent="0.15">
      <c r="A42" s="543" t="s">
        <v>122</v>
      </c>
      <c r="B42" s="566"/>
      <c r="C42" s="332" t="s">
        <v>123</v>
      </c>
      <c r="D42" s="333"/>
      <c r="E42" s="333"/>
      <c r="F42" s="334">
        <v>23.57</v>
      </c>
      <c r="G42" s="290" t="str">
        <f>IF(G39="","",IF(G39&lt;5000000,F42,ROUND(ROUND(59.4977-5.48972*LOG10(G39),2),2))/100)</f>
        <v/>
      </c>
      <c r="H42" s="223"/>
    </row>
    <row r="43" spans="1:16" ht="13.5" customHeight="1" x14ac:dyDescent="0.15">
      <c r="A43" s="594"/>
      <c r="B43" s="595"/>
      <c r="C43" s="40" t="s">
        <v>124</v>
      </c>
      <c r="D43" s="335"/>
      <c r="E43" s="335"/>
      <c r="F43" s="336"/>
      <c r="G43" s="337">
        <f>IF(G40&lt;5000000,F42,ROUND(ROUND(56.92101-4.97802*LOG10(G40),2),2))/100</f>
        <v>0.23569999999999999</v>
      </c>
      <c r="H43" s="223"/>
      <c r="J43" s="547" t="s">
        <v>125</v>
      </c>
      <c r="K43" s="471"/>
      <c r="L43" s="596" t="s">
        <v>126</v>
      </c>
      <c r="M43" s="596" t="s">
        <v>127</v>
      </c>
      <c r="N43" s="596" t="s">
        <v>128</v>
      </c>
      <c r="O43" s="596" t="s">
        <v>129</v>
      </c>
      <c r="P43" s="596" t="s">
        <v>130</v>
      </c>
    </row>
    <row r="44" spans="1:16" x14ac:dyDescent="0.15">
      <c r="A44" s="594"/>
      <c r="B44" s="595"/>
      <c r="C44" s="338"/>
      <c r="D44" s="339"/>
      <c r="E44" s="339"/>
      <c r="F44" s="340"/>
      <c r="G44" s="290"/>
      <c r="H44" s="314"/>
      <c r="J44" s="472"/>
      <c r="K44" s="473"/>
      <c r="L44" s="597"/>
      <c r="M44" s="597"/>
      <c r="N44" s="597"/>
      <c r="O44" s="597"/>
      <c r="P44" s="597"/>
    </row>
    <row r="45" spans="1:16" x14ac:dyDescent="0.15">
      <c r="A45" s="594"/>
      <c r="B45" s="595"/>
      <c r="C45" s="284" t="s">
        <v>117</v>
      </c>
      <c r="D45" s="341"/>
      <c r="E45" s="342"/>
      <c r="F45" s="343"/>
      <c r="G45" s="344">
        <v>1.01</v>
      </c>
      <c r="H45" s="345"/>
      <c r="J45" s="598" t="s">
        <v>131</v>
      </c>
      <c r="K45" s="598"/>
      <c r="L45" s="346">
        <v>1.05</v>
      </c>
      <c r="M45" s="346">
        <v>1.04</v>
      </c>
      <c r="N45" s="346">
        <v>1.03</v>
      </c>
      <c r="O45" s="346">
        <v>1.01</v>
      </c>
      <c r="P45" s="347">
        <v>1</v>
      </c>
    </row>
    <row r="46" spans="1:16" x14ac:dyDescent="0.15">
      <c r="A46" s="594"/>
      <c r="B46" s="595"/>
      <c r="C46" s="288"/>
      <c r="D46" s="244"/>
      <c r="E46" s="38"/>
      <c r="F46" s="289"/>
      <c r="G46" s="290" t="str">
        <f>IF(G42="","",ROUND(G42*G45,4))</f>
        <v/>
      </c>
      <c r="H46" s="223"/>
      <c r="L46" s="348" t="str">
        <f>IF(G55&lt;1500000,"↑","")</f>
        <v>↑</v>
      </c>
      <c r="M46" s="348"/>
      <c r="N46" s="348"/>
      <c r="O46" s="348" t="str">
        <f>IF(G55&gt;=1500000,"↑","")</f>
        <v/>
      </c>
      <c r="P46" s="348"/>
    </row>
    <row r="47" spans="1:16" x14ac:dyDescent="0.15">
      <c r="A47" s="594"/>
      <c r="B47" s="595"/>
      <c r="C47" s="291" t="s">
        <v>93</v>
      </c>
      <c r="D47" s="327"/>
      <c r="E47" s="324"/>
      <c r="F47" s="325"/>
      <c r="G47" s="290">
        <f>ROUND(G43*G45,4)</f>
        <v>0.23810000000000001</v>
      </c>
      <c r="H47" s="246"/>
    </row>
    <row r="48" spans="1:16" x14ac:dyDescent="0.15">
      <c r="A48" s="567"/>
      <c r="B48" s="568"/>
      <c r="C48" s="288"/>
      <c r="D48" s="327"/>
      <c r="E48" s="324"/>
      <c r="F48" s="325"/>
      <c r="G48" s="290"/>
      <c r="H48" s="223"/>
    </row>
    <row r="49" spans="1:8" x14ac:dyDescent="0.15">
      <c r="A49" s="543" t="s">
        <v>119</v>
      </c>
      <c r="B49" s="566"/>
      <c r="C49" s="349"/>
      <c r="D49" s="350"/>
      <c r="E49" s="351"/>
      <c r="F49" s="352"/>
      <c r="G49" s="229" t="str">
        <f>IF(G39="","",ROUNDDOWN(G39*G47,0))</f>
        <v/>
      </c>
      <c r="H49" s="209"/>
    </row>
    <row r="50" spans="1:8" x14ac:dyDescent="0.15">
      <c r="A50" s="594"/>
      <c r="B50" s="595"/>
      <c r="C50" s="288"/>
      <c r="D50" s="327"/>
      <c r="E50" s="324"/>
      <c r="F50" s="325"/>
      <c r="G50" s="231">
        <f>ROUNDDOWN(G40*G47,0)</f>
        <v>434</v>
      </c>
      <c r="H50" s="223"/>
    </row>
    <row r="51" spans="1:8" ht="14.25" thickBot="1" x14ac:dyDescent="0.2">
      <c r="A51" s="599"/>
      <c r="B51" s="600"/>
      <c r="C51" s="353"/>
      <c r="D51" s="354"/>
      <c r="E51" s="355"/>
      <c r="F51" s="356"/>
      <c r="G51" s="357"/>
      <c r="H51" s="358"/>
    </row>
    <row r="53" spans="1:8" ht="21" customHeight="1" x14ac:dyDescent="0.2">
      <c r="A53" s="533"/>
      <c r="B53" s="533"/>
      <c r="C53" s="533"/>
      <c r="D53" s="533"/>
      <c r="E53" s="533"/>
      <c r="F53" s="533"/>
      <c r="G53" s="533"/>
      <c r="H53" s="533"/>
    </row>
    <row r="54" spans="1:8" ht="13.5" customHeight="1" x14ac:dyDescent="0.15">
      <c r="A54" s="359"/>
      <c r="B54" s="359"/>
      <c r="C54" s="359"/>
      <c r="D54" s="359"/>
      <c r="E54" s="359"/>
      <c r="F54" s="359"/>
      <c r="G54" s="360"/>
      <c r="H54" s="359"/>
    </row>
    <row r="55" spans="1:8" ht="13.5" customHeight="1" x14ac:dyDescent="0.15">
      <c r="A55" s="359"/>
      <c r="B55" s="359"/>
      <c r="C55" s="359"/>
      <c r="D55" s="359" t="s">
        <v>132</v>
      </c>
      <c r="E55" s="359"/>
      <c r="F55" s="361" t="s">
        <v>133</v>
      </c>
      <c r="G55" s="362">
        <f>INT(G56*1.1)</f>
        <v>2200</v>
      </c>
      <c r="H55" s="363">
        <f>INT(H56*1.1)</f>
        <v>2484</v>
      </c>
    </row>
    <row r="56" spans="1:8" x14ac:dyDescent="0.15">
      <c r="F56" s="361" t="s">
        <v>134</v>
      </c>
      <c r="G56" s="364">
        <f>ROUNDDOWN(H56,-3)</f>
        <v>2000</v>
      </c>
      <c r="H56" s="321">
        <f>G40+G50</f>
        <v>2259</v>
      </c>
    </row>
    <row r="57" spans="1:8" x14ac:dyDescent="0.15">
      <c r="F57" s="365"/>
      <c r="G57" s="364"/>
    </row>
    <row r="58" spans="1:8" x14ac:dyDescent="0.15">
      <c r="F58" s="365"/>
      <c r="G58" s="366"/>
    </row>
  </sheetData>
  <mergeCells count="44">
    <mergeCell ref="A53:H53"/>
    <mergeCell ref="M43:M44"/>
    <mergeCell ref="N43:N44"/>
    <mergeCell ref="O43:O44"/>
    <mergeCell ref="P43:P44"/>
    <mergeCell ref="J45:K45"/>
    <mergeCell ref="A49:B51"/>
    <mergeCell ref="L43:L44"/>
    <mergeCell ref="A31:B32"/>
    <mergeCell ref="C31:C32"/>
    <mergeCell ref="A33:B41"/>
    <mergeCell ref="A42:B48"/>
    <mergeCell ref="J43:K44"/>
    <mergeCell ref="B25:B27"/>
    <mergeCell ref="D25:D27"/>
    <mergeCell ref="E25:E27"/>
    <mergeCell ref="F25:F27"/>
    <mergeCell ref="B28:B30"/>
    <mergeCell ref="D28:D30"/>
    <mergeCell ref="E28:E30"/>
    <mergeCell ref="F28:F30"/>
    <mergeCell ref="B19:B21"/>
    <mergeCell ref="D19:D21"/>
    <mergeCell ref="E19:E21"/>
    <mergeCell ref="F19:F21"/>
    <mergeCell ref="B22:B24"/>
    <mergeCell ref="D22:D24"/>
    <mergeCell ref="E22:E24"/>
    <mergeCell ref="F22:F24"/>
    <mergeCell ref="B16:B18"/>
    <mergeCell ref="D16:D18"/>
    <mergeCell ref="E16:E18"/>
    <mergeCell ref="F16:F18"/>
    <mergeCell ref="A4:B4"/>
    <mergeCell ref="B5:B6"/>
    <mergeCell ref="A7:B9"/>
    <mergeCell ref="B10:B12"/>
    <mergeCell ref="D10:D12"/>
    <mergeCell ref="E10:E12"/>
    <mergeCell ref="F10:F12"/>
    <mergeCell ref="B13:B15"/>
    <mergeCell ref="D13:D15"/>
    <mergeCell ref="E13:E15"/>
    <mergeCell ref="F13:F15"/>
  </mergeCells>
  <phoneticPr fontId="1"/>
  <dataValidations count="1">
    <dataValidation allowBlank="1" showInputMessage="1" sqref="H10 E10 E13 E16 E19 E22 E25 E28 D31:E31" xr:uid="{00000000-0002-0000-0400-000000000000}"/>
  </dataValidations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I29"/>
  <sheetViews>
    <sheetView tabSelected="1" showWhiteSpace="0" view="pageBreakPreview" zoomScale="90" zoomScaleNormal="75" zoomScaleSheetLayoutView="90" workbookViewId="0">
      <selection activeCell="O22" sqref="O22"/>
    </sheetView>
  </sheetViews>
  <sheetFormatPr defaultColWidth="9" defaultRowHeight="13.5" x14ac:dyDescent="0.4"/>
  <cols>
    <col min="1" max="1" width="3.375" style="1" customWidth="1"/>
    <col min="2" max="2" width="16.75" style="1" customWidth="1"/>
    <col min="3" max="3" width="29.875" style="1" customWidth="1"/>
    <col min="4" max="4" width="9.625" style="1" customWidth="1"/>
    <col min="5" max="5" width="5.25" style="1" bestFit="1" customWidth="1"/>
    <col min="6" max="7" width="12.75" style="1" bestFit="1" customWidth="1"/>
    <col min="8" max="8" width="19.125" style="1" customWidth="1"/>
    <col min="9" max="9" width="11.125" style="1" bestFit="1" customWidth="1"/>
    <col min="10" max="16384" width="9" style="1"/>
  </cols>
  <sheetData>
    <row r="1" spans="1:9" ht="17.25" x14ac:dyDescent="0.4">
      <c r="A1" s="469" t="s">
        <v>177</v>
      </c>
      <c r="B1" s="469"/>
      <c r="C1" s="469"/>
      <c r="D1" s="469"/>
      <c r="E1" s="469"/>
      <c r="F1" s="469"/>
      <c r="G1" s="469"/>
      <c r="H1" s="469"/>
    </row>
    <row r="2" spans="1:9" s="2" customFormat="1" ht="19.7" customHeight="1" x14ac:dyDescent="0.4">
      <c r="A2" s="445"/>
      <c r="B2" s="445" t="s">
        <v>0</v>
      </c>
      <c r="C2" s="445" t="s">
        <v>20</v>
      </c>
      <c r="D2" s="445" t="s">
        <v>3</v>
      </c>
      <c r="E2" s="445" t="s">
        <v>2</v>
      </c>
      <c r="F2" s="445" t="s">
        <v>1</v>
      </c>
      <c r="G2" s="445" t="s">
        <v>4</v>
      </c>
      <c r="H2" s="445" t="s">
        <v>5</v>
      </c>
    </row>
    <row r="3" spans="1:9" s="2" customFormat="1" ht="19.7" customHeight="1" x14ac:dyDescent="0.4">
      <c r="A3" s="465" t="s">
        <v>6</v>
      </c>
      <c r="B3" s="466"/>
      <c r="C3" s="446"/>
      <c r="D3" s="445"/>
      <c r="E3" s="445"/>
      <c r="F3" s="445"/>
      <c r="G3" s="445"/>
      <c r="H3" s="445"/>
    </row>
    <row r="4" spans="1:9" s="2" customFormat="1" ht="19.7" customHeight="1" x14ac:dyDescent="0.4">
      <c r="A4" s="447">
        <v>1</v>
      </c>
      <c r="B4" s="448" t="s">
        <v>174</v>
      </c>
      <c r="C4" s="444" t="s">
        <v>168</v>
      </c>
      <c r="D4" s="460">
        <v>1090</v>
      </c>
      <c r="E4" s="449" t="s">
        <v>156</v>
      </c>
      <c r="F4" s="450"/>
      <c r="G4" s="451"/>
      <c r="H4" s="452"/>
      <c r="I4" s="443"/>
    </row>
    <row r="5" spans="1:9" s="2" customFormat="1" ht="19.7" customHeight="1" x14ac:dyDescent="0.4">
      <c r="A5" s="447">
        <v>2</v>
      </c>
      <c r="B5" s="448" t="s">
        <v>175</v>
      </c>
      <c r="C5" s="444" t="s">
        <v>176</v>
      </c>
      <c r="D5" s="460">
        <v>390</v>
      </c>
      <c r="E5" s="449" t="s">
        <v>173</v>
      </c>
      <c r="F5" s="450"/>
      <c r="G5" s="451"/>
      <c r="H5" s="452"/>
      <c r="I5" s="443"/>
    </row>
    <row r="6" spans="1:9" ht="19.7" customHeight="1" x14ac:dyDescent="0.4">
      <c r="A6" s="447">
        <v>3</v>
      </c>
      <c r="B6" s="444" t="s">
        <v>7</v>
      </c>
      <c r="C6" s="444" t="s">
        <v>155</v>
      </c>
      <c r="D6" s="461">
        <v>1.36</v>
      </c>
      <c r="E6" s="449" t="s">
        <v>19</v>
      </c>
      <c r="F6" s="451"/>
      <c r="G6" s="451"/>
      <c r="H6" s="453" t="s">
        <v>165</v>
      </c>
    </row>
    <row r="7" spans="1:9" ht="19.7" customHeight="1" x14ac:dyDescent="0.4">
      <c r="A7" s="447">
        <v>4</v>
      </c>
      <c r="B7" s="444" t="s">
        <v>154</v>
      </c>
      <c r="C7" s="444" t="s">
        <v>183</v>
      </c>
      <c r="D7" s="461">
        <v>0.59</v>
      </c>
      <c r="E7" s="449" t="s">
        <v>19</v>
      </c>
      <c r="F7" s="451"/>
      <c r="G7" s="451"/>
      <c r="H7" s="453" t="s">
        <v>165</v>
      </c>
    </row>
    <row r="8" spans="1:9" ht="19.7" customHeight="1" x14ac:dyDescent="0.4">
      <c r="A8" s="447">
        <v>5</v>
      </c>
      <c r="B8" s="444" t="s">
        <v>178</v>
      </c>
      <c r="C8" s="463" t="s">
        <v>179</v>
      </c>
      <c r="D8" s="461">
        <v>0.38</v>
      </c>
      <c r="E8" s="449" t="s">
        <v>180</v>
      </c>
      <c r="F8" s="451"/>
      <c r="G8" s="451"/>
      <c r="H8" s="453"/>
    </row>
    <row r="9" spans="1:9" ht="19.7" customHeight="1" x14ac:dyDescent="0.4">
      <c r="A9" s="447">
        <v>6</v>
      </c>
      <c r="B9" s="444" t="s">
        <v>166</v>
      </c>
      <c r="C9" s="446" t="s">
        <v>162</v>
      </c>
      <c r="D9" s="460">
        <v>2010</v>
      </c>
      <c r="E9" s="449" t="s">
        <v>167</v>
      </c>
      <c r="F9" s="451"/>
      <c r="G9" s="451"/>
      <c r="H9" s="453"/>
    </row>
    <row r="10" spans="1:9" ht="19.7" customHeight="1" x14ac:dyDescent="0.4">
      <c r="A10" s="447">
        <v>7</v>
      </c>
      <c r="B10" s="444" t="s">
        <v>8</v>
      </c>
      <c r="C10" s="444" t="s">
        <v>163</v>
      </c>
      <c r="D10" s="461">
        <v>1.36</v>
      </c>
      <c r="E10" s="449" t="s">
        <v>19</v>
      </c>
      <c r="F10" s="451"/>
      <c r="G10" s="451"/>
      <c r="H10" s="453"/>
    </row>
    <row r="11" spans="1:9" ht="19.7" customHeight="1" x14ac:dyDescent="0.4">
      <c r="A11" s="447">
        <v>8</v>
      </c>
      <c r="B11" s="444" t="s">
        <v>8</v>
      </c>
      <c r="C11" s="444" t="s">
        <v>184</v>
      </c>
      <c r="D11" s="461">
        <v>0.59</v>
      </c>
      <c r="E11" s="449" t="s">
        <v>19</v>
      </c>
      <c r="F11" s="451"/>
      <c r="G11" s="451"/>
      <c r="H11" s="453"/>
    </row>
    <row r="12" spans="1:9" ht="19.7" customHeight="1" x14ac:dyDescent="0.4">
      <c r="A12" s="447">
        <v>9</v>
      </c>
      <c r="B12" s="444" t="s">
        <v>8</v>
      </c>
      <c r="C12" s="444" t="s">
        <v>181</v>
      </c>
      <c r="D12" s="461">
        <v>0.38</v>
      </c>
      <c r="E12" s="449" t="s">
        <v>19</v>
      </c>
      <c r="F12" s="451"/>
      <c r="G12" s="451"/>
      <c r="H12" s="453"/>
    </row>
    <row r="13" spans="1:9" ht="19.7" customHeight="1" x14ac:dyDescent="0.4">
      <c r="A13" s="447">
        <v>10</v>
      </c>
      <c r="B13" s="444" t="s">
        <v>8</v>
      </c>
      <c r="C13" s="444" t="s">
        <v>164</v>
      </c>
      <c r="D13" s="461">
        <v>1.36</v>
      </c>
      <c r="E13" s="449" t="s">
        <v>19</v>
      </c>
      <c r="F13" s="451"/>
      <c r="G13" s="451"/>
      <c r="H13" s="453"/>
    </row>
    <row r="14" spans="1:9" ht="19.7" customHeight="1" x14ac:dyDescent="0.4">
      <c r="A14" s="447">
        <v>11</v>
      </c>
      <c r="B14" s="444" t="s">
        <v>8</v>
      </c>
      <c r="C14" s="444" t="s">
        <v>185</v>
      </c>
      <c r="D14" s="461">
        <v>0.59</v>
      </c>
      <c r="E14" s="449" t="s">
        <v>19</v>
      </c>
      <c r="F14" s="451"/>
      <c r="G14" s="451"/>
      <c r="H14" s="453"/>
    </row>
    <row r="15" spans="1:9" ht="19.7" customHeight="1" x14ac:dyDescent="0.4">
      <c r="A15" s="447">
        <v>12</v>
      </c>
      <c r="B15" s="444" t="s">
        <v>8</v>
      </c>
      <c r="C15" s="444" t="s">
        <v>182</v>
      </c>
      <c r="D15" s="461">
        <v>0.38</v>
      </c>
      <c r="E15" s="449" t="s">
        <v>19</v>
      </c>
      <c r="F15" s="451"/>
      <c r="G15" s="451"/>
      <c r="H15" s="453"/>
    </row>
    <row r="16" spans="1:9" ht="19.7" customHeight="1" x14ac:dyDescent="0.4">
      <c r="A16" s="459">
        <v>13</v>
      </c>
      <c r="B16" s="444" t="s">
        <v>9</v>
      </c>
      <c r="C16" s="444" t="s">
        <v>160</v>
      </c>
      <c r="D16" s="461">
        <v>2.33</v>
      </c>
      <c r="E16" s="449" t="s">
        <v>19</v>
      </c>
      <c r="F16" s="451"/>
      <c r="G16" s="451"/>
      <c r="H16" s="454"/>
    </row>
    <row r="17" spans="1:8" ht="19.7" customHeight="1" x14ac:dyDescent="0.4">
      <c r="A17" s="459">
        <v>14</v>
      </c>
      <c r="B17" s="444" t="s">
        <v>10</v>
      </c>
      <c r="C17" s="444"/>
      <c r="D17" s="461">
        <v>2.33</v>
      </c>
      <c r="E17" s="449" t="s">
        <v>19</v>
      </c>
      <c r="F17" s="451"/>
      <c r="G17" s="451"/>
      <c r="H17" s="453" t="s">
        <v>157</v>
      </c>
    </row>
    <row r="18" spans="1:8" ht="19.7" customHeight="1" x14ac:dyDescent="0.4">
      <c r="A18" s="447">
        <v>15</v>
      </c>
      <c r="B18" s="444" t="s">
        <v>11</v>
      </c>
      <c r="C18" s="455">
        <v>0.3</v>
      </c>
      <c r="D18" s="461">
        <v>2.33</v>
      </c>
      <c r="E18" s="449" t="s">
        <v>19</v>
      </c>
      <c r="F18" s="451"/>
      <c r="G18" s="451"/>
      <c r="H18" s="454"/>
    </row>
    <row r="19" spans="1:8" ht="19.7" customHeight="1" x14ac:dyDescent="0.4">
      <c r="A19" s="447">
        <v>16</v>
      </c>
      <c r="B19" s="444" t="s">
        <v>12</v>
      </c>
      <c r="C19" s="444" t="s">
        <v>172</v>
      </c>
      <c r="D19" s="461">
        <v>2.33</v>
      </c>
      <c r="E19" s="449" t="s">
        <v>19</v>
      </c>
      <c r="F19" s="451"/>
      <c r="G19" s="451"/>
      <c r="H19" s="453"/>
    </row>
    <row r="20" spans="1:8" ht="19.7" customHeight="1" x14ac:dyDescent="0.4">
      <c r="A20" s="465" t="s">
        <v>13</v>
      </c>
      <c r="B20" s="466"/>
      <c r="C20" s="446"/>
      <c r="D20" s="449"/>
      <c r="E20" s="449"/>
      <c r="F20" s="451"/>
      <c r="G20" s="451"/>
      <c r="H20" s="453"/>
    </row>
    <row r="21" spans="1:8" ht="26.25" customHeight="1" x14ac:dyDescent="0.4">
      <c r="A21" s="447">
        <v>17</v>
      </c>
      <c r="B21" s="448" t="s">
        <v>21</v>
      </c>
      <c r="C21" s="446" t="s">
        <v>159</v>
      </c>
      <c r="D21" s="456">
        <v>29</v>
      </c>
      <c r="E21" s="449" t="s">
        <v>158</v>
      </c>
      <c r="F21" s="451"/>
      <c r="G21" s="451"/>
      <c r="H21" s="464" t="s">
        <v>186</v>
      </c>
    </row>
    <row r="22" spans="1:8" ht="19.7" customHeight="1" x14ac:dyDescent="0.4">
      <c r="A22" s="449">
        <v>18</v>
      </c>
      <c r="B22" s="444" t="s">
        <v>14</v>
      </c>
      <c r="C22" s="444" t="s">
        <v>161</v>
      </c>
      <c r="D22" s="456">
        <v>10</v>
      </c>
      <c r="E22" s="449" t="s">
        <v>158</v>
      </c>
      <c r="F22" s="451"/>
      <c r="G22" s="451"/>
      <c r="H22" s="453"/>
    </row>
    <row r="23" spans="1:8" ht="19.7" customHeight="1" x14ac:dyDescent="0.4">
      <c r="A23" s="467" t="s">
        <v>15</v>
      </c>
      <c r="B23" s="468"/>
      <c r="C23" s="457"/>
      <c r="D23" s="449"/>
      <c r="E23" s="449"/>
      <c r="F23" s="451"/>
      <c r="G23" s="451"/>
      <c r="H23" s="453"/>
    </row>
    <row r="24" spans="1:8" ht="19.7" customHeight="1" x14ac:dyDescent="0.4">
      <c r="A24" s="449"/>
      <c r="B24" s="444" t="s">
        <v>17</v>
      </c>
      <c r="C24" s="449"/>
      <c r="D24" s="461"/>
      <c r="E24" s="449"/>
      <c r="F24" s="451"/>
      <c r="G24" s="451"/>
      <c r="H24" s="444"/>
    </row>
    <row r="25" spans="1:8" ht="19.7" customHeight="1" x14ac:dyDescent="0.4">
      <c r="A25" s="449"/>
      <c r="B25" s="444" t="s">
        <v>16</v>
      </c>
      <c r="C25" s="444"/>
      <c r="D25" s="462"/>
      <c r="E25" s="449"/>
      <c r="F25" s="451"/>
      <c r="G25" s="451"/>
      <c r="H25" s="453"/>
    </row>
    <row r="26" spans="1:8" ht="19.7" customHeight="1" x14ac:dyDescent="0.4">
      <c r="A26" s="449"/>
      <c r="B26" s="444" t="s">
        <v>18</v>
      </c>
      <c r="C26" s="444"/>
      <c r="D26" s="462"/>
      <c r="E26" s="449"/>
      <c r="F26" s="451"/>
      <c r="G26" s="451"/>
      <c r="H26" s="453"/>
    </row>
    <row r="27" spans="1:8" ht="19.7" customHeight="1" x14ac:dyDescent="0.4">
      <c r="A27" s="616" t="s">
        <v>170</v>
      </c>
      <c r="B27" s="617"/>
      <c r="C27" s="458"/>
      <c r="D27" s="449"/>
      <c r="E27" s="449"/>
      <c r="F27" s="451"/>
      <c r="G27" s="451"/>
      <c r="H27" s="453"/>
    </row>
    <row r="28" spans="1:8" ht="19.7" customHeight="1" x14ac:dyDescent="0.4">
      <c r="A28" s="616" t="s">
        <v>171</v>
      </c>
      <c r="B28" s="617"/>
      <c r="C28" s="458"/>
      <c r="D28" s="449"/>
      <c r="E28" s="449"/>
      <c r="F28" s="451"/>
      <c r="G28" s="451"/>
      <c r="H28" s="453"/>
    </row>
    <row r="29" spans="1:8" ht="19.7" customHeight="1" x14ac:dyDescent="0.4">
      <c r="A29" s="618" t="s">
        <v>169</v>
      </c>
      <c r="B29" s="618"/>
      <c r="C29" s="458"/>
      <c r="D29" s="449"/>
      <c r="E29" s="449"/>
      <c r="F29" s="451"/>
      <c r="G29" s="451"/>
      <c r="H29" s="453"/>
    </row>
  </sheetData>
  <mergeCells count="7">
    <mergeCell ref="A3:B3"/>
    <mergeCell ref="A20:B20"/>
    <mergeCell ref="A23:B23"/>
    <mergeCell ref="A1:H1"/>
    <mergeCell ref="A27:B27"/>
    <mergeCell ref="A28:B28"/>
    <mergeCell ref="A29:B29"/>
  </mergeCells>
  <phoneticPr fontId="1"/>
  <printOptions horizontalCentered="1" verticalCentered="1"/>
  <pageMargins left="0" right="0" top="0.68" bottom="0.16" header="0.59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3"/>
  </sheetPr>
  <dimension ref="A1:W25"/>
  <sheetViews>
    <sheetView view="pageBreakPreview" zoomScale="75" zoomScaleNormal="75" zoomScaleSheetLayoutView="75" workbookViewId="0">
      <selection activeCell="O10" sqref="O10"/>
    </sheetView>
  </sheetViews>
  <sheetFormatPr defaultColWidth="9" defaultRowHeight="13.5" x14ac:dyDescent="0.4"/>
  <cols>
    <col min="1" max="1" width="8" style="371" customWidth="1"/>
    <col min="2" max="2" width="14.875" style="371" customWidth="1"/>
    <col min="3" max="3" width="13.125" style="371" customWidth="1"/>
    <col min="4" max="4" width="11.25" style="371" customWidth="1"/>
    <col min="5" max="5" width="8.25" style="371" customWidth="1"/>
    <col min="6" max="6" width="5.25" style="371" customWidth="1"/>
    <col min="7" max="7" width="9" style="371"/>
    <col min="8" max="8" width="12" style="371" customWidth="1"/>
    <col min="9" max="10" width="6.625" style="371" customWidth="1"/>
    <col min="11" max="11" width="3.625" style="371" customWidth="1"/>
    <col min="12" max="12" width="5.125" style="371" customWidth="1"/>
    <col min="13" max="13" width="3.625" style="371" customWidth="1"/>
    <col min="14" max="14" width="5.125" style="371" customWidth="1"/>
    <col min="15" max="19" width="3.625" style="371" customWidth="1"/>
    <col min="20" max="16384" width="9" style="371"/>
  </cols>
  <sheetData>
    <row r="1" spans="1:23" ht="18" customHeight="1" x14ac:dyDescent="0.4">
      <c r="A1" s="367"/>
      <c r="B1" s="368"/>
      <c r="C1" s="369" t="s">
        <v>135</v>
      </c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70"/>
    </row>
    <row r="2" spans="1:23" ht="30" customHeight="1" x14ac:dyDescent="0.4">
      <c r="A2" s="372"/>
      <c r="C2" s="373" t="s">
        <v>146</v>
      </c>
      <c r="D2" s="374"/>
      <c r="G2" s="375" t="s">
        <v>136</v>
      </c>
      <c r="Q2" s="376" t="s">
        <v>147</v>
      </c>
      <c r="S2" s="377"/>
    </row>
    <row r="3" spans="1:23" ht="18" customHeight="1" x14ac:dyDescent="0.4">
      <c r="A3" s="372"/>
      <c r="C3" s="601"/>
      <c r="D3" s="601"/>
      <c r="S3" s="377"/>
    </row>
    <row r="4" spans="1:23" ht="18" customHeight="1" x14ac:dyDescent="0.4">
      <c r="A4" s="372"/>
      <c r="S4" s="377"/>
    </row>
    <row r="5" spans="1:23" ht="24" customHeight="1" x14ac:dyDescent="0.4">
      <c r="A5" s="602"/>
      <c r="B5" s="603"/>
      <c r="C5" s="440"/>
      <c r="D5" s="440"/>
      <c r="E5" s="378"/>
      <c r="F5" s="379"/>
      <c r="G5" s="380"/>
      <c r="H5" s="380"/>
      <c r="S5" s="377"/>
    </row>
    <row r="6" spans="1:23" ht="24" customHeight="1" x14ac:dyDescent="0.4">
      <c r="A6" s="604"/>
      <c r="B6" s="603"/>
      <c r="C6" s="432"/>
      <c r="D6" s="381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3"/>
    </row>
    <row r="7" spans="1:23" ht="24" customHeight="1" x14ac:dyDescent="0.4">
      <c r="A7" s="372"/>
      <c r="B7" s="384"/>
      <c r="C7" s="440"/>
      <c r="D7" s="376"/>
      <c r="S7" s="377"/>
    </row>
    <row r="8" spans="1:23" ht="30" customHeight="1" thickBot="1" x14ac:dyDescent="0.45">
      <c r="A8" s="385"/>
      <c r="B8" s="386"/>
      <c r="C8" s="387"/>
      <c r="D8" s="387"/>
      <c r="E8" s="387"/>
      <c r="F8" s="387"/>
      <c r="G8" s="387"/>
      <c r="H8" s="387"/>
      <c r="I8" s="605" t="s">
        <v>148</v>
      </c>
      <c r="J8" s="606"/>
      <c r="K8" s="606"/>
      <c r="L8" s="606"/>
      <c r="M8" s="606"/>
      <c r="N8" s="606"/>
      <c r="O8" s="606"/>
      <c r="P8" s="606"/>
      <c r="Q8" s="606"/>
      <c r="R8" s="606"/>
      <c r="S8" s="607"/>
      <c r="U8" s="376"/>
      <c r="V8" s="376"/>
      <c r="W8" s="376"/>
    </row>
    <row r="9" spans="1:23" ht="30" customHeight="1" thickBot="1" x14ac:dyDescent="0.45">
      <c r="A9" s="608" t="s">
        <v>137</v>
      </c>
      <c r="B9" s="609"/>
      <c r="C9" s="388" t="s">
        <v>138</v>
      </c>
      <c r="D9" s="388" t="s">
        <v>139</v>
      </c>
      <c r="E9" s="388" t="s">
        <v>50</v>
      </c>
      <c r="F9" s="388" t="s">
        <v>51</v>
      </c>
      <c r="G9" s="388" t="s">
        <v>52</v>
      </c>
      <c r="H9" s="388" t="s">
        <v>53</v>
      </c>
      <c r="I9" s="610" t="s">
        <v>140</v>
      </c>
      <c r="J9" s="611"/>
      <c r="K9" s="611"/>
      <c r="L9" s="611"/>
      <c r="M9" s="611"/>
      <c r="N9" s="611"/>
      <c r="O9" s="611"/>
      <c r="P9" s="611"/>
      <c r="Q9" s="611"/>
      <c r="R9" s="611"/>
      <c r="S9" s="612"/>
      <c r="U9" s="376"/>
      <c r="V9" s="389"/>
      <c r="W9" s="389"/>
    </row>
    <row r="10" spans="1:23" ht="30" customHeight="1" x14ac:dyDescent="0.4">
      <c r="A10" s="613" t="s">
        <v>142</v>
      </c>
      <c r="B10" s="615"/>
      <c r="C10" s="441" t="s">
        <v>149</v>
      </c>
      <c r="D10" s="426" t="s">
        <v>150</v>
      </c>
      <c r="E10" s="391">
        <v>1.89</v>
      </c>
      <c r="F10" s="392" t="s">
        <v>141</v>
      </c>
      <c r="G10" s="393">
        <v>23900</v>
      </c>
      <c r="H10" s="394">
        <f>ROUNDDOWN(E10*G10,0)</f>
        <v>45171</v>
      </c>
      <c r="I10" s="390"/>
      <c r="J10" s="442" t="s">
        <v>151</v>
      </c>
      <c r="K10" s="395"/>
      <c r="L10" s="427"/>
      <c r="M10" s="428"/>
      <c r="N10" s="396"/>
      <c r="O10" s="397"/>
      <c r="P10" s="397"/>
      <c r="Q10" s="398"/>
      <c r="R10" s="398"/>
      <c r="S10" s="399"/>
      <c r="U10" s="400"/>
      <c r="V10" s="389"/>
      <c r="W10" s="389"/>
    </row>
    <row r="11" spans="1:23" ht="30" customHeight="1" x14ac:dyDescent="0.4">
      <c r="A11" s="613"/>
      <c r="B11" s="615"/>
      <c r="C11" s="429"/>
      <c r="D11" s="430"/>
      <c r="E11" s="431"/>
      <c r="F11" s="414"/>
      <c r="G11" s="393"/>
      <c r="H11" s="394"/>
      <c r="I11" s="402"/>
      <c r="J11" s="403"/>
      <c r="K11" s="411"/>
      <c r="L11" s="432"/>
      <c r="M11" s="411"/>
      <c r="N11" s="412"/>
      <c r="O11" s="376"/>
      <c r="P11" s="376"/>
      <c r="Q11" s="376"/>
      <c r="R11" s="376"/>
      <c r="S11" s="377"/>
      <c r="U11" s="376"/>
      <c r="V11" s="389"/>
      <c r="W11" s="389"/>
    </row>
    <row r="12" spans="1:23" ht="30" customHeight="1" x14ac:dyDescent="0.4">
      <c r="A12" s="613"/>
      <c r="B12" s="615"/>
      <c r="C12" s="413"/>
      <c r="D12" s="407"/>
      <c r="E12" s="433"/>
      <c r="F12" s="414"/>
      <c r="G12" s="415"/>
      <c r="H12" s="419"/>
      <c r="I12" s="401"/>
      <c r="J12" s="408"/>
      <c r="K12" s="404"/>
      <c r="L12" s="434"/>
      <c r="M12" s="404"/>
      <c r="N12" s="405"/>
      <c r="O12" s="406"/>
      <c r="P12" s="406"/>
      <c r="Q12" s="406"/>
      <c r="R12" s="406"/>
      <c r="S12" s="409"/>
    </row>
    <row r="13" spans="1:23" ht="30" customHeight="1" x14ac:dyDescent="0.4">
      <c r="A13" s="613" t="s">
        <v>82</v>
      </c>
      <c r="B13" s="614"/>
      <c r="C13" s="435"/>
      <c r="D13" s="407"/>
      <c r="E13" s="433"/>
      <c r="F13" s="414"/>
      <c r="G13" s="415"/>
      <c r="H13" s="419">
        <f>SUM(H10:H12)</f>
        <v>45171</v>
      </c>
      <c r="I13" s="401"/>
      <c r="J13" s="410"/>
      <c r="K13" s="404"/>
      <c r="L13" s="434"/>
      <c r="M13" s="404"/>
      <c r="N13" s="405"/>
      <c r="O13" s="406"/>
      <c r="P13" s="406"/>
      <c r="Q13" s="406"/>
      <c r="R13" s="406"/>
      <c r="S13" s="409"/>
      <c r="U13" s="376"/>
    </row>
    <row r="14" spans="1:23" ht="30" customHeight="1" x14ac:dyDescent="0.4">
      <c r="A14" s="613"/>
      <c r="B14" s="614"/>
      <c r="C14" s="436"/>
      <c r="D14" s="407"/>
      <c r="E14" s="437"/>
      <c r="F14" s="417"/>
      <c r="G14" s="418"/>
      <c r="H14" s="419"/>
      <c r="I14" s="413"/>
      <c r="J14" s="410"/>
      <c r="K14" s="410"/>
      <c r="L14" s="410"/>
      <c r="M14" s="410"/>
      <c r="N14" s="410"/>
      <c r="O14" s="410"/>
      <c r="P14" s="410"/>
      <c r="Q14" s="410"/>
      <c r="R14" s="410"/>
      <c r="S14" s="409"/>
      <c r="U14" s="376"/>
    </row>
    <row r="15" spans="1:23" ht="30" customHeight="1" x14ac:dyDescent="0.4">
      <c r="A15" s="613" t="s">
        <v>152</v>
      </c>
      <c r="B15" s="614"/>
      <c r="C15" s="407"/>
      <c r="D15" s="407"/>
      <c r="E15" s="433"/>
      <c r="F15" s="414"/>
      <c r="G15" s="415"/>
      <c r="H15" s="419">
        <f>ROUNDDOWN((H13*0.001),0)</f>
        <v>45</v>
      </c>
      <c r="I15" s="401" t="s">
        <v>153</v>
      </c>
      <c r="J15" s="410"/>
      <c r="K15" s="410"/>
      <c r="L15" s="410"/>
      <c r="M15" s="410"/>
      <c r="N15" s="410"/>
      <c r="O15" s="410"/>
      <c r="P15" s="410"/>
      <c r="Q15" s="410"/>
      <c r="R15" s="410"/>
      <c r="S15" s="409"/>
      <c r="U15" s="376"/>
    </row>
    <row r="16" spans="1:23" ht="30" customHeight="1" x14ac:dyDescent="0.4">
      <c r="A16" s="613"/>
      <c r="B16" s="614"/>
      <c r="C16" s="407"/>
      <c r="D16" s="407"/>
      <c r="E16" s="416"/>
      <c r="F16" s="417"/>
      <c r="G16" s="418"/>
      <c r="H16" s="419"/>
      <c r="I16" s="413"/>
      <c r="J16" s="410"/>
      <c r="K16" s="410"/>
      <c r="L16" s="410"/>
      <c r="M16" s="410"/>
      <c r="N16" s="410"/>
      <c r="O16" s="410"/>
      <c r="P16" s="410"/>
      <c r="Q16" s="410"/>
      <c r="R16" s="410"/>
      <c r="S16" s="409"/>
      <c r="U16" s="376"/>
    </row>
    <row r="17" spans="1:19" ht="30" customHeight="1" x14ac:dyDescent="0.4">
      <c r="A17" s="438"/>
      <c r="B17" s="439"/>
      <c r="C17" s="407"/>
      <c r="D17" s="407"/>
      <c r="E17" s="407"/>
      <c r="F17" s="407"/>
      <c r="G17" s="407"/>
      <c r="H17" s="407"/>
      <c r="I17" s="413"/>
      <c r="J17" s="410"/>
      <c r="K17" s="410"/>
      <c r="L17" s="410"/>
      <c r="M17" s="410"/>
      <c r="N17" s="410"/>
      <c r="O17" s="410"/>
      <c r="P17" s="410"/>
      <c r="Q17" s="410"/>
      <c r="R17" s="410"/>
      <c r="S17" s="409"/>
    </row>
    <row r="18" spans="1:19" ht="30" customHeight="1" thickBot="1" x14ac:dyDescent="0.45">
      <c r="A18" s="420"/>
      <c r="B18" s="421"/>
      <c r="C18" s="422"/>
      <c r="D18" s="422"/>
      <c r="E18" s="422"/>
      <c r="F18" s="422"/>
      <c r="G18" s="422"/>
      <c r="H18" s="422"/>
      <c r="I18" s="423"/>
      <c r="J18" s="424"/>
      <c r="K18" s="387"/>
      <c r="L18" s="387"/>
      <c r="M18" s="387"/>
      <c r="N18" s="387"/>
      <c r="O18" s="387"/>
      <c r="P18" s="387"/>
      <c r="Q18" s="387"/>
      <c r="R18" s="387"/>
      <c r="S18" s="425"/>
    </row>
    <row r="19" spans="1:19" ht="30" customHeight="1" x14ac:dyDescent="0.4"/>
    <row r="20" spans="1:19" ht="30" customHeight="1" x14ac:dyDescent="0.4">
      <c r="C20" s="376"/>
    </row>
    <row r="21" spans="1:19" ht="30" customHeight="1" x14ac:dyDescent="0.4">
      <c r="C21" s="376"/>
    </row>
    <row r="22" spans="1:19" ht="30" customHeight="1" x14ac:dyDescent="0.4">
      <c r="C22" s="48" t="s">
        <v>143</v>
      </c>
    </row>
    <row r="23" spans="1:19" ht="30" customHeight="1" x14ac:dyDescent="0.4">
      <c r="D23" s="376" t="s">
        <v>144</v>
      </c>
    </row>
    <row r="24" spans="1:19" ht="30" customHeight="1" x14ac:dyDescent="0.4">
      <c r="D24" s="376" t="s">
        <v>145</v>
      </c>
    </row>
    <row r="25" spans="1:19" ht="30" customHeight="1" x14ac:dyDescent="0.4"/>
  </sheetData>
  <mergeCells count="13">
    <mergeCell ref="A16:B16"/>
    <mergeCell ref="A10:B10"/>
    <mergeCell ref="A11:B11"/>
    <mergeCell ref="A12:B12"/>
    <mergeCell ref="A13:B13"/>
    <mergeCell ref="A14:B14"/>
    <mergeCell ref="A15:B15"/>
    <mergeCell ref="C3:D3"/>
    <mergeCell ref="A5:B5"/>
    <mergeCell ref="A6:B6"/>
    <mergeCell ref="I8:S8"/>
    <mergeCell ref="A9:B9"/>
    <mergeCell ref="I9:S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総括書</vt:lpstr>
      <vt:lpstr>№1工種別内訳書</vt:lpstr>
      <vt:lpstr>№2工種別内訳書（共通仮設費）</vt:lpstr>
      <vt:lpstr>№3工種別内訳書（現場管理費）</vt:lpstr>
      <vt:lpstr>№4工種別内訳書（一般管理費）</vt:lpstr>
      <vt:lpstr>経費見積書</vt:lpstr>
      <vt:lpstr>人肩運搬</vt:lpstr>
      <vt:lpstr>№1工種別内訳書!Print_Area</vt:lpstr>
      <vt:lpstr>'№2工種別内訳書（共通仮設費）'!Print_Area</vt:lpstr>
      <vt:lpstr>'№3工種別内訳書（現場管理費）'!Print_Area</vt:lpstr>
      <vt:lpstr>'№4工種別内訳書（一般管理費）'!Print_Area</vt:lpstr>
      <vt:lpstr>経費見積書!Print_Area</vt:lpstr>
      <vt:lpstr>人肩運搬!Print_Area</vt:lpstr>
      <vt:lpstr>総括書!Print_Area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星川程史</cp:lastModifiedBy>
  <cp:lastPrinted>2026-06-11T10:38:18Z</cp:lastPrinted>
  <dcterms:created xsi:type="dcterms:W3CDTF">2021-03-22T06:42:48Z</dcterms:created>
  <dcterms:modified xsi:type="dcterms:W3CDTF">2026-06-15T06:21:44Z</dcterms:modified>
</cp:coreProperties>
</file>